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Тепло" sheetId="1" r:id="rId1"/>
    <sheet name="Газ" sheetId="2" r:id="rId2"/>
  </sheets>
  <definedNames/>
  <calcPr fullCalcOnLoad="1" refMode="R1C1"/>
</workbook>
</file>

<file path=xl/sharedStrings.xml><?xml version="1.0" encoding="utf-8"?>
<sst xmlns="http://schemas.openxmlformats.org/spreadsheetml/2006/main" count="1176" uniqueCount="79">
  <si>
    <t>Расчет расходов теплопотребления на расчетный срок</t>
  </si>
  <si>
    <t>всего по району</t>
  </si>
  <si>
    <t>Таблица 2</t>
  </si>
  <si>
    <t>№ п/п</t>
  </si>
  <si>
    <t>Наименование потребителей</t>
  </si>
  <si>
    <r>
      <t>Общая площадь, тыс. м</t>
    </r>
    <r>
      <rPr>
        <b/>
        <vertAlign val="superscript"/>
        <sz val="12"/>
        <rFont val="Arial Narrow"/>
        <family val="2"/>
      </rPr>
      <t>2</t>
    </r>
  </si>
  <si>
    <r>
      <t>Уд. тепл. поток на отопление,  Вт*м</t>
    </r>
    <r>
      <rPr>
        <b/>
        <vertAlign val="superscript"/>
        <sz val="12"/>
        <rFont val="Arial Narrow"/>
        <family val="2"/>
      </rPr>
      <t>2</t>
    </r>
  </si>
  <si>
    <r>
      <t>Тепл. поток на отопление, 10</t>
    </r>
    <r>
      <rPr>
        <b/>
        <vertAlign val="superscript"/>
        <sz val="12"/>
        <rFont val="Arial Narrow"/>
        <family val="2"/>
      </rPr>
      <t>6</t>
    </r>
    <r>
      <rPr>
        <b/>
        <sz val="12"/>
        <rFont val="Arial Narrow"/>
        <family val="2"/>
      </rPr>
      <t xml:space="preserve"> Вт</t>
    </r>
  </si>
  <si>
    <r>
      <t>Тепл. поток на вентил., 10</t>
    </r>
    <r>
      <rPr>
        <b/>
        <vertAlign val="superscript"/>
        <sz val="12"/>
        <rFont val="Arial Narrow"/>
        <family val="2"/>
      </rPr>
      <t>6</t>
    </r>
    <r>
      <rPr>
        <b/>
        <sz val="12"/>
        <rFont val="Arial Narrow"/>
        <family val="2"/>
      </rPr>
      <t xml:space="preserve"> Вт</t>
    </r>
  </si>
  <si>
    <t>Кол-во жителей, тыс. чел</t>
  </si>
  <si>
    <t>Уд. тепл. поток на ГВС,  Вт</t>
  </si>
  <si>
    <r>
      <t>Максим. тепл. поток на ГВС, 10</t>
    </r>
    <r>
      <rPr>
        <b/>
        <vertAlign val="superscript"/>
        <sz val="12"/>
        <rFont val="Arial Narrow"/>
        <family val="2"/>
      </rPr>
      <t>6</t>
    </r>
    <r>
      <rPr>
        <b/>
        <sz val="12"/>
        <rFont val="Arial Narrow"/>
        <family val="2"/>
      </rPr>
      <t xml:space="preserve"> Вт</t>
    </r>
  </si>
  <si>
    <r>
      <t>Общий тепловой поток, 10</t>
    </r>
    <r>
      <rPr>
        <b/>
        <vertAlign val="superscript"/>
        <sz val="12"/>
        <rFont val="Arial Narrow"/>
        <family val="2"/>
      </rPr>
      <t xml:space="preserve">6 </t>
    </r>
    <r>
      <rPr>
        <b/>
        <sz val="12"/>
        <rFont val="Arial Narrow"/>
        <family val="2"/>
      </rPr>
      <t>Вт</t>
    </r>
  </si>
  <si>
    <t>Секционная застройка до 2-х этажей с общественными зданиями</t>
  </si>
  <si>
    <t>(180х1,25)</t>
  </si>
  <si>
    <t>(2,4*305)</t>
  </si>
  <si>
    <t>расч. срок</t>
  </si>
  <si>
    <t>сущ.</t>
  </si>
  <si>
    <t>Секционная застройка 5 этажей и выше с общественными зданиями</t>
  </si>
  <si>
    <t>(87х1,25)</t>
  </si>
  <si>
    <t>Общественные здания усадебной застройки</t>
  </si>
  <si>
    <t>(105х0,25)</t>
  </si>
  <si>
    <t>(2,4*73)</t>
  </si>
  <si>
    <t>Всего</t>
  </si>
  <si>
    <r>
      <t>Итого</t>
    </r>
    <r>
      <rPr>
        <sz val="12"/>
        <rFont val="Arial Narrow"/>
        <family val="2"/>
      </rPr>
      <t xml:space="preserve"> с учетом 8% потерь </t>
    </r>
  </si>
  <si>
    <t>То же в Гкал/час</t>
  </si>
  <si>
    <r>
      <t>Годовые расходы тепла</t>
    </r>
    <r>
      <rPr>
        <sz val="12"/>
        <rFont val="Arial Narrow"/>
        <family val="2"/>
      </rPr>
      <t xml:space="preserve">, </t>
    </r>
    <r>
      <rPr>
        <b/>
        <sz val="12"/>
        <rFont val="Arial Narrow"/>
        <family val="2"/>
      </rPr>
      <t>тыс. Гкал/год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</si>
  <si>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</si>
  <si>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Биккуловский с/с</t>
  </si>
  <si>
    <t>Богдановский с/с</t>
  </si>
  <si>
    <t>Секционная застройка 2 - 3 этажа с общественными зданиями</t>
  </si>
  <si>
    <t>Большекаркалинский с/с</t>
  </si>
  <si>
    <t>Секционная застройка до 5-ти этажей с общественными зданиями</t>
  </si>
  <si>
    <t>(103х1,25)</t>
  </si>
  <si>
    <t>Енебей-Урсаевский с/с</t>
  </si>
  <si>
    <t>Зильдяровский с/с</t>
  </si>
  <si>
    <t>Ильчигуловский с/с</t>
  </si>
  <si>
    <t>Карановский с/с</t>
  </si>
  <si>
    <t>Качегановский с/с</t>
  </si>
  <si>
    <t>Кожай-Семеновский с/с</t>
  </si>
  <si>
    <t>Менеузтамакский с/с</t>
  </si>
  <si>
    <t>Миякибашевский с/с</t>
  </si>
  <si>
    <t>Миякинский с/с</t>
  </si>
  <si>
    <t>Новокарамалинский с/с</t>
  </si>
  <si>
    <t>Секционная застройка 5-ти этажей и выше /с общественными зданиями</t>
  </si>
  <si>
    <t>Сатыевский с/с</t>
  </si>
  <si>
    <t>Уршакбашкарамалинский с/с</t>
  </si>
  <si>
    <t>Расчет расходов газа по укрупненным показателям</t>
  </si>
  <si>
    <t>Таблица 1</t>
  </si>
  <si>
    <t>Число жителей,</t>
  </si>
  <si>
    <t>сущ. положение</t>
  </si>
  <si>
    <t>Расчетный срок</t>
  </si>
  <si>
    <t>тыс. чел.</t>
  </si>
  <si>
    <t>Годовой расход,</t>
  </si>
  <si>
    <t>Часовой расход,</t>
  </si>
  <si>
    <r>
      <t>тыс. м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/год</t>
    </r>
  </si>
  <si>
    <r>
      <t>м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/час</t>
    </r>
  </si>
  <si>
    <t>Категория 1</t>
  </si>
  <si>
    <r>
      <t>Хозбытовые нужды секционной застройки до 9 этажей (ПГ4), 120 м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/год на 1 чел.</t>
    </r>
  </si>
  <si>
    <t>Хозбытовые нужды при ГВС от газового водонагревателя (ПГ+ВПГ), 300 м3/год на 1 чел.</t>
  </si>
  <si>
    <t>Отопление усадебная и блокированная застройка - АОГВ (квартир)</t>
  </si>
  <si>
    <t xml:space="preserve">Итого </t>
  </si>
  <si>
    <t>Итого с 5% на неучтенные расходы</t>
  </si>
  <si>
    <t>Категория 2</t>
  </si>
  <si>
    <t>Коммунально-бытовые нужды, 5% от расходов  категории 1</t>
  </si>
  <si>
    <t>Всего с 5% на неучтенные расходы</t>
  </si>
  <si>
    <t>Категория 3</t>
  </si>
  <si>
    <t>Котельные (для нужд соцкульбыта.)</t>
  </si>
  <si>
    <t xml:space="preserve">Гкал/час </t>
  </si>
  <si>
    <t xml:space="preserve">тыс. Гкал/год </t>
  </si>
  <si>
    <t>ОАО "СЗСМ"</t>
  </si>
  <si>
    <t>МУП "СМЗПИ"</t>
  </si>
  <si>
    <t>ФКП "Авангард"</t>
  </si>
  <si>
    <t>ОАО "Сода"</t>
  </si>
  <si>
    <t>ОАО "Каустик"</t>
  </si>
  <si>
    <t>ОАО "СНХЗ"</t>
  </si>
  <si>
    <t>ОАО "СССЗ"</t>
  </si>
  <si>
    <t>Всего по 3 категории</t>
  </si>
  <si>
    <t>Общий расход по 1; 2 и 3 категориям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</si>
</sst>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sz val="14"/>
      <name val="Arial Cyr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b/>
      <sz val="12"/>
      <name val="Arial Cyr"/>
      <family val="2"/>
    </font>
    <font>
      <sz val="12"/>
      <name val="Arial Cyr"/>
      <family val="2"/>
    </font>
    <font>
      <sz val="13"/>
      <name val="Arial Narrow"/>
      <family val="2"/>
    </font>
    <font>
      <vertAlign val="superscript"/>
      <sz val="13"/>
      <name val="Arial Narrow"/>
      <family val="2"/>
    </font>
    <font>
      <sz val="13"/>
      <color indexed="8"/>
      <name val="Arial Narrow"/>
      <family val="2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0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Border="1" applyAlignment="1">
      <alignment horizontal="justify"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0" fillId="0" borderId="0" xfId="0" applyFont="1" applyBorder="1" applyAlignment="1">
      <alignment/>
    </xf>
    <xf numFmtId="164" fontId="21" fillId="0" borderId="10" xfId="0" applyFont="1" applyBorder="1" applyAlignment="1">
      <alignment horizontal="center" vertical="top" wrapText="1"/>
    </xf>
    <xf numFmtId="164" fontId="21" fillId="0" borderId="11" xfId="0" applyFont="1" applyFill="1" applyBorder="1" applyAlignment="1">
      <alignment horizontal="center" vertical="top" wrapText="1"/>
    </xf>
    <xf numFmtId="164" fontId="21" fillId="0" borderId="12" xfId="0" applyFont="1" applyFill="1" applyBorder="1" applyAlignment="1">
      <alignment horizontal="center" vertical="top" wrapText="1"/>
    </xf>
    <xf numFmtId="164" fontId="21" fillId="0" borderId="12" xfId="0" applyFont="1" applyBorder="1" applyAlignment="1">
      <alignment horizontal="center" vertical="top" wrapText="1"/>
    </xf>
    <xf numFmtId="164" fontId="21" fillId="0" borderId="13" xfId="0" applyFont="1" applyBorder="1" applyAlignment="1">
      <alignment horizontal="center" vertical="top" wrapText="1"/>
    </xf>
    <xf numFmtId="164" fontId="23" fillId="0" borderId="14" xfId="0" applyFont="1" applyBorder="1" applyAlignment="1">
      <alignment horizontal="center" vertical="top" wrapText="1"/>
    </xf>
    <xf numFmtId="164" fontId="23" fillId="0" borderId="15" xfId="0" applyFont="1" applyBorder="1" applyAlignment="1">
      <alignment vertical="top" wrapText="1"/>
    </xf>
    <xf numFmtId="164" fontId="0" fillId="0" borderId="16" xfId="0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23" fillId="0" borderId="16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Border="1" applyAlignment="1">
      <alignment horizontal="center" vertical="center" wrapText="1"/>
    </xf>
    <xf numFmtId="165" fontId="21" fillId="0" borderId="17" xfId="0" applyNumberFormat="1" applyFont="1" applyBorder="1" applyAlignment="1">
      <alignment horizontal="center" vertical="center" wrapText="1"/>
    </xf>
    <xf numFmtId="164" fontId="23" fillId="0" borderId="14" xfId="0" applyFont="1" applyBorder="1" applyAlignment="1">
      <alignment vertical="top" wrapText="1"/>
    </xf>
    <xf numFmtId="164" fontId="23" fillId="0" borderId="18" xfId="0" applyFont="1" applyFill="1" applyBorder="1" applyAlignment="1">
      <alignment horizontal="center" vertical="center" wrapText="1"/>
    </xf>
    <xf numFmtId="164" fontId="23" fillId="0" borderId="19" xfId="0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 wrapText="1"/>
    </xf>
    <xf numFmtId="165" fontId="23" fillId="0" borderId="19" xfId="0" applyNumberFormat="1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 wrapText="1"/>
    </xf>
    <xf numFmtId="165" fontId="21" fillId="0" borderId="20" xfId="0" applyNumberFormat="1" applyFont="1" applyBorder="1" applyAlignment="1">
      <alignment horizontal="center" vertical="center" wrapText="1"/>
    </xf>
    <xf numFmtId="164" fontId="23" fillId="0" borderId="21" xfId="0" applyFont="1" applyBorder="1" applyAlignment="1">
      <alignment horizontal="center" vertical="top" wrapText="1"/>
    </xf>
    <xf numFmtId="164" fontId="23" fillId="0" borderId="21" xfId="0" applyFont="1" applyBorder="1" applyAlignment="1">
      <alignment vertical="top" wrapText="1"/>
    </xf>
    <xf numFmtId="164" fontId="0" fillId="0" borderId="22" xfId="0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4" fontId="0" fillId="0" borderId="16" xfId="0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4" fontId="0" fillId="0" borderId="22" xfId="0" applyFill="1" applyBorder="1" applyAlignment="1">
      <alignment horizontal="center" vertical="center"/>
    </xf>
    <xf numFmtId="164" fontId="23" fillId="0" borderId="23" xfId="0" applyFont="1" applyFill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23" fillId="0" borderId="15" xfId="0" applyFont="1" applyBorder="1" applyAlignment="1">
      <alignment horizontal="center" vertical="top" wrapText="1"/>
    </xf>
    <xf numFmtId="164" fontId="23" fillId="0" borderId="25" xfId="0" applyFont="1" applyBorder="1" applyAlignment="1">
      <alignment horizontal="center" vertical="top" wrapText="1"/>
    </xf>
    <xf numFmtId="164" fontId="21" fillId="0" borderId="21" xfId="0" applyFont="1" applyBorder="1" applyAlignment="1">
      <alignment vertical="top" wrapText="1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6" fontId="23" fillId="0" borderId="16" xfId="0" applyNumberFormat="1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164" fontId="0" fillId="0" borderId="19" xfId="0" applyFill="1" applyBorder="1" applyAlignment="1">
      <alignment horizontal="center" vertical="center"/>
    </xf>
    <xf numFmtId="166" fontId="23" fillId="0" borderId="18" xfId="0" applyNumberFormat="1" applyFont="1" applyFill="1" applyBorder="1" applyAlignment="1">
      <alignment horizontal="center" vertical="center" wrapText="1"/>
    </xf>
    <xf numFmtId="164" fontId="23" fillId="0" borderId="19" xfId="0" applyFont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4" fontId="21" fillId="0" borderId="15" xfId="0" applyFont="1" applyBorder="1" applyAlignment="1">
      <alignment vertical="top" wrapText="1"/>
    </xf>
    <xf numFmtId="165" fontId="0" fillId="0" borderId="16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4" fontId="0" fillId="0" borderId="18" xfId="0" applyFill="1" applyBorder="1" applyAlignment="1">
      <alignment horizontal="center" vertical="center"/>
    </xf>
    <xf numFmtId="164" fontId="23" fillId="0" borderId="26" xfId="0" applyFont="1" applyBorder="1" applyAlignment="1">
      <alignment horizontal="center" vertical="top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164" fontId="23" fillId="0" borderId="26" xfId="0" applyFont="1" applyBorder="1" applyAlignment="1">
      <alignment vertical="top" wrapText="1"/>
    </xf>
    <xf numFmtId="164" fontId="0" fillId="0" borderId="27" xfId="0" applyFill="1" applyBorder="1" applyAlignment="1">
      <alignment horizontal="center" vertical="center"/>
    </xf>
    <xf numFmtId="164" fontId="0" fillId="0" borderId="28" xfId="0" applyFill="1" applyBorder="1" applyAlignment="1">
      <alignment horizontal="center" vertical="center"/>
    </xf>
    <xf numFmtId="165" fontId="21" fillId="0" borderId="27" xfId="0" applyNumberFormat="1" applyFont="1" applyFill="1" applyBorder="1" applyAlignment="1">
      <alignment horizontal="center" vertical="center" wrapText="1"/>
    </xf>
    <xf numFmtId="165" fontId="21" fillId="0" borderId="28" xfId="0" applyNumberFormat="1" applyFont="1" applyFill="1" applyBorder="1" applyAlignment="1">
      <alignment horizontal="center" vertical="center" wrapText="1"/>
    </xf>
    <xf numFmtId="164" fontId="0" fillId="0" borderId="28" xfId="0" applyBorder="1" applyAlignment="1">
      <alignment horizontal="center" vertical="center"/>
    </xf>
    <xf numFmtId="165" fontId="21" fillId="0" borderId="26" xfId="0" applyNumberFormat="1" applyFont="1" applyBorder="1" applyAlignment="1">
      <alignment horizontal="center" vertical="center" wrapText="1"/>
    </xf>
    <xf numFmtId="165" fontId="21" fillId="0" borderId="29" xfId="0" applyNumberFormat="1" applyFont="1" applyBorder="1" applyAlignment="1">
      <alignment horizontal="center" vertical="center" wrapText="1"/>
    </xf>
    <xf numFmtId="164" fontId="24" fillId="0" borderId="0" xfId="0" applyFont="1" applyFill="1" applyBorder="1" applyAlignment="1">
      <alignment/>
    </xf>
    <xf numFmtId="164" fontId="0" fillId="0" borderId="0" xfId="0" applyFont="1" applyAlignment="1">
      <alignment wrapText="1"/>
    </xf>
    <xf numFmtId="164" fontId="25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9" fillId="0" borderId="28" xfId="0" applyFont="1" applyBorder="1" applyAlignment="1">
      <alignment horizontal="justify"/>
    </xf>
    <xf numFmtId="164" fontId="25" fillId="0" borderId="0" xfId="0" applyFont="1" applyFill="1" applyAlignment="1">
      <alignment/>
    </xf>
    <xf numFmtId="164" fontId="0" fillId="0" borderId="16" xfId="0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 wrapText="1"/>
    </xf>
    <xf numFmtId="165" fontId="21" fillId="0" borderId="30" xfId="0" applyNumberFormat="1" applyFont="1" applyBorder="1" applyAlignment="1">
      <alignment horizontal="center" vertical="center" wrapText="1"/>
    </xf>
    <xf numFmtId="165" fontId="23" fillId="0" borderId="18" xfId="0" applyNumberFormat="1" applyFont="1" applyBorder="1" applyAlignment="1">
      <alignment horizontal="center" vertical="center" wrapText="1"/>
    </xf>
    <xf numFmtId="165" fontId="21" fillId="0" borderId="31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top" wrapText="1"/>
    </xf>
    <xf numFmtId="164" fontId="23" fillId="0" borderId="22" xfId="0" applyFont="1" applyBorder="1" applyAlignment="1">
      <alignment horizontal="center" vertical="top" wrapText="1"/>
    </xf>
    <xf numFmtId="164" fontId="23" fillId="0" borderId="16" xfId="0" applyFont="1" applyBorder="1" applyAlignment="1">
      <alignment horizontal="center" vertical="top" wrapText="1"/>
    </xf>
    <xf numFmtId="164" fontId="23" fillId="0" borderId="27" xfId="0" applyFont="1" applyBorder="1" applyAlignment="1">
      <alignment horizontal="center" vertical="top" wrapText="1"/>
    </xf>
    <xf numFmtId="165" fontId="0" fillId="0" borderId="16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 wrapText="1"/>
    </xf>
    <xf numFmtId="165" fontId="21" fillId="0" borderId="27" xfId="0" applyNumberFormat="1" applyFont="1" applyBorder="1" applyAlignment="1">
      <alignment horizontal="center" vertical="center" wrapText="1"/>
    </xf>
    <xf numFmtId="165" fontId="21" fillId="0" borderId="34" xfId="0" applyNumberFormat="1" applyFont="1" applyBorder="1" applyAlignment="1">
      <alignment horizontal="center" vertical="center" wrapText="1"/>
    </xf>
    <xf numFmtId="166" fontId="0" fillId="0" borderId="22" xfId="0" applyNumberFormat="1" applyFill="1" applyBorder="1" applyAlignment="1">
      <alignment horizontal="center" vertical="center"/>
    </xf>
    <xf numFmtId="166" fontId="23" fillId="0" borderId="19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23" fillId="0" borderId="16" xfId="0" applyNumberFormat="1" applyFont="1" applyBorder="1" applyAlignment="1">
      <alignment horizontal="center" vertical="center" wrapText="1"/>
    </xf>
    <xf numFmtId="166" fontId="21" fillId="0" borderId="30" xfId="0" applyNumberFormat="1" applyFont="1" applyBorder="1" applyAlignment="1">
      <alignment horizontal="center" vertical="center" wrapText="1"/>
    </xf>
    <xf numFmtId="166" fontId="0" fillId="0" borderId="23" xfId="0" applyNumberFormat="1" applyFill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21" fillId="0" borderId="31" xfId="0" applyNumberFormat="1" applyFont="1" applyBorder="1" applyAlignment="1">
      <alignment horizontal="center" vertical="center" wrapText="1"/>
    </xf>
    <xf numFmtId="166" fontId="21" fillId="0" borderId="16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1" fillId="0" borderId="16" xfId="0" applyNumberFormat="1" applyFont="1" applyBorder="1" applyAlignment="1">
      <alignment horizontal="center" vertical="center" wrapText="1"/>
    </xf>
    <xf numFmtId="166" fontId="21" fillId="0" borderId="27" xfId="0" applyNumberFormat="1" applyFont="1" applyFill="1" applyBorder="1" applyAlignment="1">
      <alignment horizontal="center" vertical="center" wrapText="1"/>
    </xf>
    <xf numFmtId="166" fontId="21" fillId="0" borderId="28" xfId="0" applyNumberFormat="1" applyFont="1" applyFill="1" applyBorder="1" applyAlignment="1">
      <alignment horizontal="center" vertical="center" wrapText="1"/>
    </xf>
    <xf numFmtId="166" fontId="0" fillId="0" borderId="27" xfId="0" applyNumberFormat="1" applyFill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 wrapText="1"/>
    </xf>
    <xf numFmtId="166" fontId="21" fillId="0" borderId="34" xfId="0" applyNumberFormat="1" applyFont="1" applyBorder="1" applyAlignment="1">
      <alignment horizontal="center" vertical="center" wrapText="1"/>
    </xf>
    <xf numFmtId="164" fontId="0" fillId="24" borderId="0" xfId="0" applyFill="1" applyAlignment="1">
      <alignment/>
    </xf>
    <xf numFmtId="164" fontId="19" fillId="24" borderId="28" xfId="0" applyFont="1" applyFill="1" applyBorder="1" applyAlignment="1">
      <alignment horizontal="justify"/>
    </xf>
    <xf numFmtId="164" fontId="25" fillId="24" borderId="0" xfId="0" applyFont="1" applyFill="1" applyAlignment="1">
      <alignment/>
    </xf>
    <xf numFmtId="164" fontId="0" fillId="24" borderId="0" xfId="0" applyFill="1" applyBorder="1" applyAlignment="1">
      <alignment/>
    </xf>
    <xf numFmtId="164" fontId="20" fillId="24" borderId="0" xfId="0" applyFont="1" applyFill="1" applyBorder="1" applyAlignment="1">
      <alignment/>
    </xf>
    <xf numFmtId="164" fontId="21" fillId="24" borderId="10" xfId="0" applyFont="1" applyFill="1" applyBorder="1" applyAlignment="1">
      <alignment horizontal="center" vertical="top" wrapText="1"/>
    </xf>
    <xf numFmtId="164" fontId="21" fillId="24" borderId="11" xfId="0" applyFont="1" applyFill="1" applyBorder="1" applyAlignment="1">
      <alignment horizontal="center" vertical="top" wrapText="1"/>
    </xf>
    <xf numFmtId="164" fontId="21" fillId="24" borderId="12" xfId="0" applyFont="1" applyFill="1" applyBorder="1" applyAlignment="1">
      <alignment horizontal="center" vertical="top" wrapText="1"/>
    </xf>
    <xf numFmtId="164" fontId="21" fillId="24" borderId="13" xfId="0" applyFont="1" applyFill="1" applyBorder="1" applyAlignment="1">
      <alignment horizontal="center" vertical="top" wrapText="1"/>
    </xf>
    <xf numFmtId="164" fontId="23" fillId="24" borderId="14" xfId="0" applyFont="1" applyFill="1" applyBorder="1" applyAlignment="1">
      <alignment horizontal="center" vertical="top" wrapText="1"/>
    </xf>
    <xf numFmtId="164" fontId="23" fillId="24" borderId="15" xfId="0" applyFont="1" applyFill="1" applyBorder="1" applyAlignment="1">
      <alignment vertical="top" wrapText="1"/>
    </xf>
    <xf numFmtId="164" fontId="0" fillId="24" borderId="16" xfId="0" applyFill="1" applyBorder="1" applyAlignment="1">
      <alignment horizontal="center" vertical="center"/>
    </xf>
    <xf numFmtId="164" fontId="23" fillId="24" borderId="0" xfId="0" applyFont="1" applyFill="1" applyBorder="1" applyAlignment="1">
      <alignment horizontal="center" vertical="center" wrapText="1"/>
    </xf>
    <xf numFmtId="164" fontId="0" fillId="24" borderId="0" xfId="0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center" vertical="center"/>
    </xf>
    <xf numFmtId="164" fontId="0" fillId="24" borderId="30" xfId="0" applyFill="1" applyBorder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5" fontId="23" fillId="24" borderId="16" xfId="0" applyNumberFormat="1" applyFont="1" applyFill="1" applyBorder="1" applyAlignment="1">
      <alignment horizontal="center" vertical="center" wrapText="1"/>
    </xf>
    <xf numFmtId="165" fontId="23" fillId="24" borderId="0" xfId="0" applyNumberFormat="1" applyFont="1" applyFill="1" applyBorder="1" applyAlignment="1">
      <alignment horizontal="center" vertical="center" wrapText="1"/>
    </xf>
    <xf numFmtId="165" fontId="21" fillId="24" borderId="30" xfId="0" applyNumberFormat="1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vertical="top" wrapText="1"/>
    </xf>
    <xf numFmtId="164" fontId="23" fillId="24" borderId="18" xfId="0" applyFont="1" applyFill="1" applyBorder="1" applyAlignment="1">
      <alignment horizontal="center" vertical="center" wrapText="1"/>
    </xf>
    <xf numFmtId="165" fontId="23" fillId="24" borderId="18" xfId="0" applyNumberFormat="1" applyFont="1" applyFill="1" applyBorder="1" applyAlignment="1">
      <alignment horizontal="center" vertical="center" wrapText="1"/>
    </xf>
    <xf numFmtId="165" fontId="23" fillId="24" borderId="19" xfId="0" applyNumberFormat="1" applyFont="1" applyFill="1" applyBorder="1" applyAlignment="1">
      <alignment horizontal="center" vertical="center" wrapText="1"/>
    </xf>
    <xf numFmtId="164" fontId="0" fillId="24" borderId="19" xfId="0" applyFill="1" applyBorder="1" applyAlignment="1">
      <alignment horizontal="center" vertical="center"/>
    </xf>
    <xf numFmtId="165" fontId="21" fillId="24" borderId="31" xfId="0" applyNumberFormat="1" applyFont="1" applyFill="1" applyBorder="1" applyAlignment="1">
      <alignment horizontal="center" vertical="center" wrapText="1"/>
    </xf>
    <xf numFmtId="164" fontId="23" fillId="24" borderId="25" xfId="0" applyFont="1" applyFill="1" applyBorder="1" applyAlignment="1">
      <alignment horizontal="center" vertical="top" wrapText="1"/>
    </xf>
    <xf numFmtId="164" fontId="23" fillId="24" borderId="21" xfId="0" applyFont="1" applyFill="1" applyBorder="1" applyAlignment="1">
      <alignment vertical="top" wrapText="1"/>
    </xf>
    <xf numFmtId="164" fontId="0" fillId="24" borderId="22" xfId="0" applyFill="1" applyBorder="1" applyAlignment="1">
      <alignment horizontal="center" vertical="center" wrapText="1"/>
    </xf>
    <xf numFmtId="165" fontId="0" fillId="24" borderId="16" xfId="0" applyNumberFormat="1" applyFill="1" applyBorder="1" applyAlignment="1">
      <alignment horizontal="center" vertical="center" wrapText="1"/>
    </xf>
    <xf numFmtId="165" fontId="0" fillId="24" borderId="0" xfId="0" applyNumberFormat="1" applyFill="1" applyBorder="1" applyAlignment="1">
      <alignment horizontal="center" vertical="center" wrapText="1"/>
    </xf>
    <xf numFmtId="164" fontId="0" fillId="24" borderId="16" xfId="0" applyFill="1" applyBorder="1" applyAlignment="1">
      <alignment horizontal="center" vertical="center" wrapText="1"/>
    </xf>
    <xf numFmtId="164" fontId="23" fillId="24" borderId="21" xfId="0" applyFont="1" applyFill="1" applyBorder="1" applyAlignment="1">
      <alignment horizontal="center" vertical="top" wrapText="1"/>
    </xf>
    <xf numFmtId="164" fontId="0" fillId="24" borderId="22" xfId="0" applyFill="1" applyBorder="1" applyAlignment="1">
      <alignment horizontal="center" vertical="center"/>
    </xf>
    <xf numFmtId="164" fontId="23" fillId="24" borderId="23" xfId="0" applyFont="1" applyFill="1" applyBorder="1" applyAlignment="1">
      <alignment horizontal="center" vertical="center" wrapText="1"/>
    </xf>
    <xf numFmtId="164" fontId="0" fillId="24" borderId="23" xfId="0" applyFill="1" applyBorder="1" applyAlignment="1">
      <alignment horizontal="center" vertical="center"/>
    </xf>
    <xf numFmtId="164" fontId="0" fillId="24" borderId="21" xfId="0" applyFill="1" applyBorder="1" applyAlignment="1">
      <alignment horizontal="center" vertical="center"/>
    </xf>
    <xf numFmtId="164" fontId="0" fillId="24" borderId="24" xfId="0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top" wrapText="1"/>
    </xf>
    <xf numFmtId="165" fontId="23" fillId="24" borderId="15" xfId="0" applyNumberFormat="1" applyFont="1" applyFill="1" applyBorder="1" applyAlignment="1">
      <alignment horizontal="center" vertical="center" wrapText="1"/>
    </xf>
    <xf numFmtId="165" fontId="21" fillId="24" borderId="17" xfId="0" applyNumberFormat="1" applyFont="1" applyFill="1" applyBorder="1" applyAlignment="1">
      <alignment horizontal="center" vertical="center" wrapText="1"/>
    </xf>
    <xf numFmtId="164" fontId="23" fillId="24" borderId="19" xfId="0" applyFont="1" applyFill="1" applyBorder="1" applyAlignment="1">
      <alignment horizontal="center" vertical="center" wrapText="1"/>
    </xf>
    <xf numFmtId="166" fontId="23" fillId="24" borderId="18" xfId="0" applyNumberFormat="1" applyFont="1" applyFill="1" applyBorder="1" applyAlignment="1">
      <alignment horizontal="center" vertical="center" wrapText="1"/>
    </xf>
    <xf numFmtId="166" fontId="23" fillId="24" borderId="19" xfId="0" applyNumberFormat="1" applyFont="1" applyFill="1" applyBorder="1" applyAlignment="1">
      <alignment horizontal="center" vertical="center" wrapText="1"/>
    </xf>
    <xf numFmtId="166" fontId="23" fillId="24" borderId="14" xfId="0" applyNumberFormat="1" applyFont="1" applyFill="1" applyBorder="1" applyAlignment="1">
      <alignment horizontal="center" vertical="center" wrapText="1"/>
    </xf>
    <xf numFmtId="165" fontId="21" fillId="24" borderId="20" xfId="0" applyNumberFormat="1" applyFont="1" applyFill="1" applyBorder="1" applyAlignment="1">
      <alignment horizontal="center" vertical="center" wrapText="1"/>
    </xf>
    <xf numFmtId="164" fontId="23" fillId="24" borderId="32" xfId="0" applyFont="1" applyFill="1" applyBorder="1" applyAlignment="1">
      <alignment horizontal="center" vertical="top" wrapText="1"/>
    </xf>
    <xf numFmtId="164" fontId="21" fillId="24" borderId="21" xfId="0" applyFont="1" applyFill="1" applyBorder="1" applyAlignment="1">
      <alignment vertical="top" wrapText="1"/>
    </xf>
    <xf numFmtId="165" fontId="0" fillId="24" borderId="22" xfId="0" applyNumberFormat="1" applyFill="1" applyBorder="1" applyAlignment="1">
      <alignment horizontal="center" vertical="center"/>
    </xf>
    <xf numFmtId="165" fontId="0" fillId="24" borderId="23" xfId="0" applyNumberFormat="1" applyFill="1" applyBorder="1" applyAlignment="1">
      <alignment horizontal="center" vertical="center"/>
    </xf>
    <xf numFmtId="166" fontId="0" fillId="24" borderId="22" xfId="0" applyNumberFormat="1" applyFill="1" applyBorder="1" applyAlignment="1">
      <alignment horizontal="center" vertical="center"/>
    </xf>
    <xf numFmtId="165" fontId="0" fillId="24" borderId="21" xfId="0" applyNumberFormat="1" applyFill="1" applyBorder="1" applyAlignment="1">
      <alignment horizontal="center" vertical="center"/>
    </xf>
    <xf numFmtId="165" fontId="0" fillId="24" borderId="24" xfId="0" applyNumberFormat="1" applyFill="1" applyBorder="1" applyAlignment="1">
      <alignment horizontal="center" vertical="center"/>
    </xf>
    <xf numFmtId="166" fontId="23" fillId="24" borderId="16" xfId="0" applyNumberFormat="1" applyFont="1" applyFill="1" applyBorder="1" applyAlignment="1">
      <alignment horizontal="center" vertical="center" wrapText="1"/>
    </xf>
    <xf numFmtId="165" fontId="0" fillId="24" borderId="16" xfId="0" applyNumberFormat="1" applyFill="1" applyBorder="1" applyAlignment="1">
      <alignment horizontal="center" vertical="center"/>
    </xf>
    <xf numFmtId="165" fontId="0" fillId="24" borderId="0" xfId="0" applyNumberFormat="1" applyFill="1" applyBorder="1" applyAlignment="1">
      <alignment horizontal="center" vertical="center"/>
    </xf>
    <xf numFmtId="165" fontId="0" fillId="24" borderId="30" xfId="0" applyNumberFormat="1" applyFill="1" applyBorder="1" applyAlignment="1">
      <alignment horizontal="center" vertical="center"/>
    </xf>
    <xf numFmtId="164" fontId="0" fillId="24" borderId="18" xfId="0" applyFill="1" applyBorder="1" applyAlignment="1">
      <alignment horizontal="center" vertical="center"/>
    </xf>
    <xf numFmtId="165" fontId="0" fillId="24" borderId="33" xfId="0" applyNumberFormat="1" applyFill="1" applyBorder="1" applyAlignment="1">
      <alignment horizontal="center" vertical="center"/>
    </xf>
    <xf numFmtId="164" fontId="23" fillId="24" borderId="26" xfId="0" applyFont="1" applyFill="1" applyBorder="1" applyAlignment="1">
      <alignment horizontal="center" vertical="top" wrapText="1"/>
    </xf>
    <xf numFmtId="165" fontId="21" fillId="24" borderId="16" xfId="0" applyNumberFormat="1" applyFont="1" applyFill="1" applyBorder="1" applyAlignment="1">
      <alignment horizontal="center" vertical="center" wrapText="1"/>
    </xf>
    <xf numFmtId="165" fontId="21" fillId="24" borderId="0" xfId="0" applyNumberFormat="1" applyFont="1" applyFill="1" applyBorder="1" applyAlignment="1">
      <alignment horizontal="center" vertical="center" wrapText="1"/>
    </xf>
    <xf numFmtId="164" fontId="23" fillId="24" borderId="26" xfId="0" applyFont="1" applyFill="1" applyBorder="1" applyAlignment="1">
      <alignment vertical="top" wrapText="1"/>
    </xf>
    <xf numFmtId="164" fontId="0" fillId="24" borderId="27" xfId="0" applyFill="1" applyBorder="1" applyAlignment="1">
      <alignment horizontal="center" vertical="center"/>
    </xf>
    <xf numFmtId="164" fontId="0" fillId="24" borderId="28" xfId="0" applyFill="1" applyBorder="1" applyAlignment="1">
      <alignment horizontal="center" vertical="center"/>
    </xf>
    <xf numFmtId="165" fontId="21" fillId="24" borderId="27" xfId="0" applyNumberFormat="1" applyFont="1" applyFill="1" applyBorder="1" applyAlignment="1">
      <alignment horizontal="center" vertical="center" wrapText="1"/>
    </xf>
    <xf numFmtId="165" fontId="21" fillId="24" borderId="28" xfId="0" applyNumberFormat="1" applyFont="1" applyFill="1" applyBorder="1" applyAlignment="1">
      <alignment horizontal="center" vertical="center" wrapText="1"/>
    </xf>
    <xf numFmtId="165" fontId="21" fillId="24" borderId="34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Border="1" applyAlignment="1">
      <alignment horizontal="center" vertical="center" wrapText="1"/>
    </xf>
    <xf numFmtId="166" fontId="21" fillId="24" borderId="30" xfId="0" applyNumberFormat="1" applyFont="1" applyFill="1" applyBorder="1" applyAlignment="1">
      <alignment horizontal="center" vertical="center" wrapText="1"/>
    </xf>
    <xf numFmtId="166" fontId="21" fillId="24" borderId="31" xfId="0" applyNumberFormat="1" applyFont="1" applyFill="1" applyBorder="1" applyAlignment="1">
      <alignment horizontal="center" vertical="center" wrapText="1"/>
    </xf>
    <xf numFmtId="165" fontId="23" fillId="24" borderId="14" xfId="0" applyNumberFormat="1" applyFont="1" applyFill="1" applyBorder="1" applyAlignment="1">
      <alignment horizontal="center" vertical="center" wrapText="1"/>
    </xf>
    <xf numFmtId="164" fontId="21" fillId="24" borderId="15" xfId="0" applyFont="1" applyFill="1" applyBorder="1" applyAlignment="1">
      <alignment vertical="top" wrapText="1"/>
    </xf>
    <xf numFmtId="165" fontId="0" fillId="24" borderId="15" xfId="0" applyNumberFormat="1" applyFill="1" applyBorder="1" applyAlignment="1">
      <alignment horizontal="center" vertical="center"/>
    </xf>
    <xf numFmtId="165" fontId="0" fillId="24" borderId="17" xfId="0" applyNumberFormat="1" applyFill="1" applyBorder="1" applyAlignment="1">
      <alignment horizontal="center" vertical="center"/>
    </xf>
    <xf numFmtId="165" fontId="21" fillId="24" borderId="15" xfId="0" applyNumberFormat="1" applyFont="1" applyFill="1" applyBorder="1" applyAlignment="1">
      <alignment horizontal="center" vertical="center" wrapText="1"/>
    </xf>
    <xf numFmtId="165" fontId="21" fillId="24" borderId="26" xfId="0" applyNumberFormat="1" applyFont="1" applyFill="1" applyBorder="1" applyAlignment="1">
      <alignment horizontal="center" vertical="center" wrapText="1"/>
    </xf>
    <xf numFmtId="165" fontId="21" fillId="24" borderId="29" xfId="0" applyNumberFormat="1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6" fillId="0" borderId="11" xfId="0" applyFont="1" applyBorder="1" applyAlignment="1">
      <alignment horizontal="center" wrapText="1"/>
    </xf>
    <xf numFmtId="164" fontId="26" fillId="0" borderId="35" xfId="0" applyFont="1" applyFill="1" applyBorder="1" applyAlignment="1">
      <alignment horizontal="center" wrapText="1"/>
    </xf>
    <xf numFmtId="164" fontId="26" fillId="0" borderId="11" xfId="0" applyFont="1" applyFill="1" applyBorder="1" applyAlignment="1">
      <alignment horizontal="center" wrapText="1"/>
    </xf>
    <xf numFmtId="164" fontId="26" fillId="0" borderId="27" xfId="0" applyFont="1" applyFill="1" applyBorder="1" applyAlignment="1">
      <alignment horizontal="center" wrapText="1"/>
    </xf>
    <xf numFmtId="164" fontId="26" fillId="0" borderId="15" xfId="0" applyFont="1" applyFill="1" applyBorder="1" applyAlignment="1">
      <alignment horizontal="center" wrapText="1"/>
    </xf>
    <xf numFmtId="164" fontId="26" fillId="0" borderId="15" xfId="0" applyFont="1" applyBorder="1" applyAlignment="1">
      <alignment horizontal="center" wrapText="1"/>
    </xf>
    <xf numFmtId="164" fontId="26" fillId="0" borderId="16" xfId="0" applyFont="1" applyBorder="1" applyAlignment="1">
      <alignment horizontal="center" wrapText="1"/>
    </xf>
    <xf numFmtId="164" fontId="26" fillId="0" borderId="26" xfId="0" applyFont="1" applyFill="1" applyBorder="1" applyAlignment="1">
      <alignment horizontal="center" wrapText="1"/>
    </xf>
    <xf numFmtId="164" fontId="26" fillId="0" borderId="26" xfId="0" applyFont="1" applyBorder="1" applyAlignment="1">
      <alignment horizontal="center" wrapText="1"/>
    </xf>
    <xf numFmtId="164" fontId="26" fillId="0" borderId="27" xfId="0" applyFont="1" applyBorder="1" applyAlignment="1">
      <alignment horizontal="center" wrapText="1"/>
    </xf>
    <xf numFmtId="164" fontId="26" fillId="0" borderId="30" xfId="0" applyFont="1" applyBorder="1" applyAlignment="1">
      <alignment wrapText="1"/>
    </xf>
    <xf numFmtId="164" fontId="26" fillId="0" borderId="30" xfId="0" applyFont="1" applyFill="1" applyBorder="1" applyAlignment="1">
      <alignment horizontal="center" vertical="center" wrapText="1"/>
    </xf>
    <xf numFmtId="165" fontId="28" fillId="0" borderId="30" xfId="0" applyNumberFormat="1" applyFont="1" applyFill="1" applyBorder="1" applyAlignment="1">
      <alignment horizontal="center" vertical="center" wrapText="1"/>
    </xf>
    <xf numFmtId="165" fontId="26" fillId="0" borderId="30" xfId="0" applyNumberFormat="1" applyFont="1" applyFill="1" applyBorder="1" applyAlignment="1">
      <alignment horizontal="center" vertical="center" wrapText="1"/>
    </xf>
    <xf numFmtId="165" fontId="26" fillId="0" borderId="30" xfId="0" applyNumberFormat="1" applyFont="1" applyBorder="1" applyAlignment="1">
      <alignment horizontal="center" vertical="center" wrapText="1"/>
    </xf>
    <xf numFmtId="164" fontId="26" fillId="0" borderId="36" xfId="0" applyFont="1" applyBorder="1" applyAlignment="1">
      <alignment horizontal="center" wrapText="1"/>
    </xf>
    <xf numFmtId="164" fontId="26" fillId="0" borderId="37" xfId="0" applyFont="1" applyBorder="1" applyAlignment="1">
      <alignment wrapText="1"/>
    </xf>
    <xf numFmtId="164" fontId="26" fillId="0" borderId="37" xfId="0" applyFont="1" applyFill="1" applyBorder="1" applyAlignment="1">
      <alignment horizontal="center" vertical="center" wrapText="1"/>
    </xf>
    <xf numFmtId="165" fontId="28" fillId="0" borderId="37" xfId="0" applyNumberFormat="1" applyFont="1" applyFill="1" applyBorder="1" applyAlignment="1">
      <alignment horizontal="center" vertical="center" wrapText="1"/>
    </xf>
    <xf numFmtId="165" fontId="26" fillId="0" borderId="37" xfId="0" applyNumberFormat="1" applyFont="1" applyFill="1" applyBorder="1" applyAlignment="1">
      <alignment horizontal="center" vertical="center" wrapText="1"/>
    </xf>
    <xf numFmtId="165" fontId="26" fillId="0" borderId="37" xfId="0" applyNumberFormat="1" applyFont="1" applyBorder="1" applyAlignment="1">
      <alignment horizontal="center" vertical="center" wrapText="1"/>
    </xf>
    <xf numFmtId="165" fontId="26" fillId="0" borderId="38" xfId="0" applyNumberFormat="1" applyFont="1" applyBorder="1" applyAlignment="1">
      <alignment horizontal="center" vertical="center" wrapText="1"/>
    </xf>
    <xf numFmtId="165" fontId="28" fillId="0" borderId="38" xfId="0" applyNumberFormat="1" applyFont="1" applyFill="1" applyBorder="1" applyAlignment="1">
      <alignment horizontal="center" vertical="center" wrapText="1"/>
    </xf>
    <xf numFmtId="164" fontId="29" fillId="0" borderId="26" xfId="0" applyFont="1" applyBorder="1" applyAlignment="1">
      <alignment horizontal="center" wrapText="1"/>
    </xf>
    <xf numFmtId="164" fontId="29" fillId="0" borderId="26" xfId="0" applyFont="1" applyBorder="1" applyAlignment="1">
      <alignment wrapText="1"/>
    </xf>
    <xf numFmtId="164" fontId="29" fillId="0" borderId="26" xfId="0" applyFont="1" applyFill="1" applyBorder="1" applyAlignment="1">
      <alignment horizontal="center" vertical="center" wrapText="1"/>
    </xf>
    <xf numFmtId="165" fontId="30" fillId="0" borderId="26" xfId="0" applyNumberFormat="1" applyFont="1" applyFill="1" applyBorder="1" applyAlignment="1">
      <alignment horizontal="center" vertical="center" wrapText="1"/>
    </xf>
    <xf numFmtId="165" fontId="30" fillId="0" borderId="27" xfId="0" applyNumberFormat="1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wrapText="1"/>
    </xf>
    <xf numFmtId="165" fontId="26" fillId="0" borderId="26" xfId="0" applyNumberFormat="1" applyFont="1" applyFill="1" applyBorder="1" applyAlignment="1">
      <alignment horizontal="center" vertical="center" wrapText="1"/>
    </xf>
    <xf numFmtId="165" fontId="26" fillId="0" borderId="26" xfId="0" applyNumberFormat="1" applyFont="1" applyBorder="1" applyAlignment="1">
      <alignment horizontal="center" vertical="center" wrapText="1"/>
    </xf>
    <xf numFmtId="165" fontId="26" fillId="0" borderId="27" xfId="0" applyNumberFormat="1" applyFont="1" applyBorder="1" applyAlignment="1">
      <alignment horizontal="center" vertical="center" wrapText="1"/>
    </xf>
    <xf numFmtId="164" fontId="29" fillId="0" borderId="26" xfId="0" applyFont="1" applyFill="1" applyBorder="1" applyAlignment="1">
      <alignment horizontal="center" wrapText="1"/>
    </xf>
    <xf numFmtId="165" fontId="29" fillId="0" borderId="26" xfId="0" applyNumberFormat="1" applyFont="1" applyFill="1" applyBorder="1" applyAlignment="1">
      <alignment horizontal="center" vertical="center" wrapText="1"/>
    </xf>
    <xf numFmtId="165" fontId="29" fillId="0" borderId="26" xfId="0" applyNumberFormat="1" applyFont="1" applyBorder="1" applyAlignment="1">
      <alignment horizontal="center" vertical="center" wrapText="1"/>
    </xf>
    <xf numFmtId="165" fontId="29" fillId="0" borderId="27" xfId="0" applyNumberFormat="1" applyFont="1" applyBorder="1" applyAlignment="1">
      <alignment horizontal="center" vertical="center" wrapText="1"/>
    </xf>
    <xf numFmtId="164" fontId="26" fillId="0" borderId="35" xfId="0" applyFont="1" applyBorder="1" applyAlignment="1">
      <alignment horizontal="center" wrapText="1"/>
    </xf>
    <xf numFmtId="164" fontId="26" fillId="0" borderId="10" xfId="0" applyFont="1" applyBorder="1" applyAlignment="1">
      <alignment vertical="center" wrapText="1"/>
    </xf>
    <xf numFmtId="165" fontId="26" fillId="0" borderId="35" xfId="0" applyNumberFormat="1" applyFont="1" applyFill="1" applyBorder="1" applyAlignment="1">
      <alignment horizontal="center" wrapText="1"/>
    </xf>
    <xf numFmtId="165" fontId="26" fillId="0" borderId="39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/>
    </xf>
    <xf numFmtId="164" fontId="26" fillId="0" borderId="16" xfId="0" applyFont="1" applyFill="1" applyBorder="1" applyAlignment="1">
      <alignment horizontal="center" wrapText="1"/>
    </xf>
    <xf numFmtId="165" fontId="26" fillId="0" borderId="16" xfId="0" applyNumberFormat="1" applyFont="1" applyFill="1" applyBorder="1" applyAlignment="1">
      <alignment horizontal="center" wrapText="1"/>
    </xf>
    <xf numFmtId="164" fontId="26" fillId="0" borderId="10" xfId="0" applyFont="1" applyBorder="1" applyAlignment="1">
      <alignment horizontal="center" wrapText="1"/>
    </xf>
    <xf numFmtId="164" fontId="29" fillId="0" borderId="10" xfId="0" applyFont="1" applyBorder="1" applyAlignment="1">
      <alignment horizontal="center" wrapText="1"/>
    </xf>
    <xf numFmtId="164" fontId="29" fillId="0" borderId="10" xfId="0" applyFont="1" applyBorder="1" applyAlignment="1">
      <alignment vertical="center" wrapText="1"/>
    </xf>
    <xf numFmtId="164" fontId="29" fillId="0" borderId="27" xfId="0" applyFont="1" applyFill="1" applyBorder="1" applyAlignment="1">
      <alignment horizontal="center" wrapText="1"/>
    </xf>
    <xf numFmtId="165" fontId="29" fillId="0" borderId="39" xfId="0" applyNumberFormat="1" applyFont="1" applyFill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29" fillId="0" borderId="11" xfId="0" applyFont="1" applyFill="1" applyBorder="1" applyAlignment="1">
      <alignment horizontal="center" wrapText="1"/>
    </xf>
    <xf numFmtId="165" fontId="29" fillId="0" borderId="11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 wrapText="1"/>
    </xf>
    <xf numFmtId="165" fontId="29" fillId="0" borderId="39" xfId="0" applyNumberFormat="1" applyFont="1" applyBorder="1" applyAlignment="1">
      <alignment horizontal="center" vertical="center" wrapText="1"/>
    </xf>
    <xf numFmtId="164" fontId="26" fillId="0" borderId="34" xfId="0" applyFont="1" applyBorder="1" applyAlignment="1">
      <alignment wrapText="1"/>
    </xf>
    <xf numFmtId="164" fontId="26" fillId="0" borderId="34" xfId="0" applyFont="1" applyFill="1" applyBorder="1" applyAlignment="1">
      <alignment horizontal="center" vertical="center" wrapText="1"/>
    </xf>
    <xf numFmtId="165" fontId="28" fillId="0" borderId="34" xfId="0" applyNumberFormat="1" applyFont="1" applyFill="1" applyBorder="1" applyAlignment="1">
      <alignment horizontal="center" vertical="center" wrapText="1"/>
    </xf>
    <xf numFmtId="165" fontId="26" fillId="0" borderId="34" xfId="0" applyNumberFormat="1" applyFont="1" applyFill="1" applyBorder="1" applyAlignment="1">
      <alignment horizontal="center" vertical="center" wrapText="1"/>
    </xf>
    <xf numFmtId="165" fontId="26" fillId="0" borderId="34" xfId="0" applyNumberFormat="1" applyFont="1" applyBorder="1" applyAlignment="1">
      <alignment horizontal="center" vertical="center" wrapText="1"/>
    </xf>
    <xf numFmtId="165" fontId="30" fillId="0" borderId="40" xfId="0" applyNumberFormat="1" applyFont="1" applyFill="1" applyBorder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6" fillId="24" borderId="11" xfId="0" applyFont="1" applyFill="1" applyBorder="1" applyAlignment="1">
      <alignment horizontal="center" wrapText="1"/>
    </xf>
    <xf numFmtId="164" fontId="26" fillId="24" borderId="35" xfId="0" applyFont="1" applyFill="1" applyBorder="1" applyAlignment="1">
      <alignment horizontal="center" wrapText="1"/>
    </xf>
    <xf numFmtId="164" fontId="26" fillId="24" borderId="27" xfId="0" applyFont="1" applyFill="1" applyBorder="1" applyAlignment="1">
      <alignment horizontal="center" wrapText="1"/>
    </xf>
    <xf numFmtId="164" fontId="26" fillId="24" borderId="15" xfId="0" applyFont="1" applyFill="1" applyBorder="1" applyAlignment="1">
      <alignment horizontal="center" wrapText="1"/>
    </xf>
    <xf numFmtId="164" fontId="26" fillId="24" borderId="16" xfId="0" applyFont="1" applyFill="1" applyBorder="1" applyAlignment="1">
      <alignment horizontal="center" wrapText="1"/>
    </xf>
    <xf numFmtId="164" fontId="26" fillId="24" borderId="26" xfId="0" applyFont="1" applyFill="1" applyBorder="1" applyAlignment="1">
      <alignment horizontal="center" wrapText="1"/>
    </xf>
    <xf numFmtId="164" fontId="26" fillId="24" borderId="34" xfId="0" applyFont="1" applyFill="1" applyBorder="1" applyAlignment="1">
      <alignment wrapText="1"/>
    </xf>
    <xf numFmtId="164" fontId="26" fillId="24" borderId="34" xfId="0" applyFont="1" applyFill="1" applyBorder="1" applyAlignment="1">
      <alignment horizontal="center" vertical="center" wrapText="1"/>
    </xf>
    <xf numFmtId="165" fontId="28" fillId="24" borderId="34" xfId="0" applyNumberFormat="1" applyFont="1" applyFill="1" applyBorder="1" applyAlignment="1">
      <alignment horizontal="center" vertical="center" wrapText="1"/>
    </xf>
    <xf numFmtId="165" fontId="26" fillId="24" borderId="34" xfId="0" applyNumberFormat="1" applyFont="1" applyFill="1" applyBorder="1" applyAlignment="1">
      <alignment horizontal="center" vertical="center" wrapText="1"/>
    </xf>
    <xf numFmtId="164" fontId="26" fillId="24" borderId="36" xfId="0" applyFont="1" applyFill="1" applyBorder="1" applyAlignment="1">
      <alignment horizontal="center" wrapText="1"/>
    </xf>
    <xf numFmtId="164" fontId="26" fillId="24" borderId="37" xfId="0" applyFont="1" applyFill="1" applyBorder="1" applyAlignment="1">
      <alignment wrapText="1"/>
    </xf>
    <xf numFmtId="164" fontId="26" fillId="24" borderId="37" xfId="0" applyFont="1" applyFill="1" applyBorder="1" applyAlignment="1">
      <alignment horizontal="center" vertical="center" wrapText="1"/>
    </xf>
    <xf numFmtId="165" fontId="28" fillId="24" borderId="37" xfId="0" applyNumberFormat="1" applyFont="1" applyFill="1" applyBorder="1" applyAlignment="1">
      <alignment horizontal="center" vertical="center" wrapText="1"/>
    </xf>
    <xf numFmtId="165" fontId="26" fillId="24" borderId="37" xfId="0" applyNumberFormat="1" applyFont="1" applyFill="1" applyBorder="1" applyAlignment="1">
      <alignment horizontal="center" vertical="center" wrapText="1"/>
    </xf>
    <xf numFmtId="165" fontId="26" fillId="24" borderId="38" xfId="0" applyNumberFormat="1" applyFont="1" applyFill="1" applyBorder="1" applyAlignment="1">
      <alignment horizontal="center" vertical="center" wrapText="1"/>
    </xf>
    <xf numFmtId="165" fontId="28" fillId="24" borderId="38" xfId="0" applyNumberFormat="1" applyFont="1" applyFill="1" applyBorder="1" applyAlignment="1">
      <alignment horizontal="center" vertical="center" wrapText="1"/>
    </xf>
    <xf numFmtId="164" fontId="29" fillId="24" borderId="26" xfId="0" applyFont="1" applyFill="1" applyBorder="1" applyAlignment="1">
      <alignment horizontal="center" wrapText="1"/>
    </xf>
    <xf numFmtId="164" fontId="29" fillId="24" borderId="26" xfId="0" applyFont="1" applyFill="1" applyBorder="1" applyAlignment="1">
      <alignment wrapText="1"/>
    </xf>
    <xf numFmtId="164" fontId="29" fillId="24" borderId="26" xfId="0" applyFont="1" applyFill="1" applyBorder="1" applyAlignment="1">
      <alignment horizontal="center" vertical="center" wrapText="1"/>
    </xf>
    <xf numFmtId="165" fontId="30" fillId="24" borderId="26" xfId="0" applyNumberFormat="1" applyFont="1" applyFill="1" applyBorder="1" applyAlignment="1">
      <alignment horizontal="center" vertical="center" wrapText="1"/>
    </xf>
    <xf numFmtId="165" fontId="30" fillId="24" borderId="27" xfId="0" applyNumberFormat="1" applyFont="1" applyFill="1" applyBorder="1" applyAlignment="1">
      <alignment horizontal="center" vertical="center" wrapText="1"/>
    </xf>
    <xf numFmtId="164" fontId="26" fillId="24" borderId="26" xfId="0" applyFont="1" applyFill="1" applyBorder="1" applyAlignment="1">
      <alignment wrapText="1"/>
    </xf>
    <xf numFmtId="165" fontId="26" fillId="24" borderId="26" xfId="0" applyNumberFormat="1" applyFont="1" applyFill="1" applyBorder="1" applyAlignment="1">
      <alignment horizontal="center" vertical="center" wrapText="1"/>
    </xf>
    <xf numFmtId="165" fontId="26" fillId="24" borderId="27" xfId="0" applyNumberFormat="1" applyFont="1" applyFill="1" applyBorder="1" applyAlignment="1">
      <alignment horizontal="center" vertical="center" wrapText="1"/>
    </xf>
    <xf numFmtId="165" fontId="29" fillId="24" borderId="26" xfId="0" applyNumberFormat="1" applyFont="1" applyFill="1" applyBorder="1" applyAlignment="1">
      <alignment horizontal="center" vertical="center" wrapText="1"/>
    </xf>
    <xf numFmtId="165" fontId="29" fillId="24" borderId="27" xfId="0" applyNumberFormat="1" applyFont="1" applyFill="1" applyBorder="1" applyAlignment="1">
      <alignment horizontal="center" vertical="center" wrapText="1"/>
    </xf>
    <xf numFmtId="164" fontId="26" fillId="24" borderId="10" xfId="0" applyFont="1" applyFill="1" applyBorder="1" applyAlignment="1">
      <alignment vertical="center" wrapText="1"/>
    </xf>
    <xf numFmtId="165" fontId="26" fillId="24" borderId="35" xfId="0" applyNumberFormat="1" applyFont="1" applyFill="1" applyBorder="1" applyAlignment="1">
      <alignment horizontal="center" wrapText="1"/>
    </xf>
    <xf numFmtId="165" fontId="26" fillId="24" borderId="39" xfId="0" applyNumberFormat="1" applyFont="1" applyFill="1" applyBorder="1" applyAlignment="1">
      <alignment horizontal="center" vertical="center" wrapText="1"/>
    </xf>
    <xf numFmtId="165" fontId="26" fillId="24" borderId="11" xfId="0" applyNumberFormat="1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/>
    </xf>
    <xf numFmtId="165" fontId="26" fillId="24" borderId="16" xfId="0" applyNumberFormat="1" applyFont="1" applyFill="1" applyBorder="1" applyAlignment="1">
      <alignment horizontal="center" wrapText="1"/>
    </xf>
    <xf numFmtId="164" fontId="26" fillId="24" borderId="10" xfId="0" applyFont="1" applyFill="1" applyBorder="1" applyAlignment="1">
      <alignment horizontal="center" wrapText="1"/>
    </xf>
    <xf numFmtId="164" fontId="29" fillId="24" borderId="10" xfId="0" applyFont="1" applyFill="1" applyBorder="1" applyAlignment="1">
      <alignment vertical="center" wrapText="1"/>
    </xf>
    <xf numFmtId="164" fontId="29" fillId="24" borderId="11" xfId="0" applyFont="1" applyFill="1" applyBorder="1" applyAlignment="1">
      <alignment horizontal="center" wrapText="1"/>
    </xf>
    <xf numFmtId="165" fontId="29" fillId="24" borderId="11" xfId="0" applyNumberFormat="1" applyFont="1" applyFill="1" applyBorder="1" applyAlignment="1">
      <alignment horizontal="center" vertical="center" wrapText="1"/>
    </xf>
    <xf numFmtId="165" fontId="29" fillId="24" borderId="12" xfId="0" applyNumberFormat="1" applyFont="1" applyFill="1" applyBorder="1" applyAlignment="1">
      <alignment horizontal="center" vertical="center" wrapText="1"/>
    </xf>
    <xf numFmtId="165" fontId="29" fillId="24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8"/>
  <sheetViews>
    <sheetView view="pageBreakPreview" zoomScale="75" zoomScaleSheetLayoutView="75" workbookViewId="0" topLeftCell="A459">
      <selection activeCell="I147" sqref="I147"/>
    </sheetView>
  </sheetViews>
  <sheetFormatPr defaultColWidth="9.00390625" defaultRowHeight="12.75"/>
  <cols>
    <col min="2" max="2" width="31.375" style="0" customWidth="1"/>
    <col min="3" max="3" width="18.25390625" style="1" customWidth="1"/>
    <col min="4" max="4" width="20.75390625" style="1" customWidth="1"/>
    <col min="5" max="5" width="21.875" style="1" customWidth="1"/>
    <col min="6" max="6" width="22.125" style="1" customWidth="1"/>
    <col min="7" max="7" width="12.75390625" style="1" customWidth="1"/>
    <col min="8" max="8" width="11.625" style="0" customWidth="1"/>
    <col min="9" max="9" width="17.75390625" style="0" customWidth="1"/>
    <col min="10" max="10" width="19.375" style="0" customWidth="1"/>
    <col min="11" max="11" width="17.375" style="0" customWidth="1"/>
    <col min="12" max="12" width="17.75390625" style="0" customWidth="1"/>
    <col min="13" max="13" width="21.125" style="0" customWidth="1"/>
  </cols>
  <sheetData>
    <row r="1" spans="2:10" ht="33" customHeight="1">
      <c r="B1" s="2" t="s">
        <v>0</v>
      </c>
      <c r="C1" s="2"/>
      <c r="D1" s="2"/>
      <c r="E1" s="2"/>
      <c r="F1" s="2"/>
      <c r="G1" s="3" t="s">
        <v>1</v>
      </c>
      <c r="H1" s="4"/>
      <c r="I1" s="4"/>
      <c r="J1" s="5" t="s">
        <v>2</v>
      </c>
    </row>
    <row r="2" spans="1:10" ht="45.75">
      <c r="A2" s="6" t="s">
        <v>3</v>
      </c>
      <c r="B2" s="6" t="s">
        <v>4</v>
      </c>
      <c r="C2" s="7" t="s">
        <v>5</v>
      </c>
      <c r="D2" s="8" t="s">
        <v>6</v>
      </c>
      <c r="E2" s="7" t="s">
        <v>7</v>
      </c>
      <c r="F2" s="8" t="s">
        <v>8</v>
      </c>
      <c r="G2" s="7" t="s">
        <v>9</v>
      </c>
      <c r="H2" s="9" t="s">
        <v>10</v>
      </c>
      <c r="I2" s="6" t="s">
        <v>11</v>
      </c>
      <c r="J2" s="10" t="s">
        <v>12</v>
      </c>
    </row>
    <row r="3" spans="1:10" ht="45.75">
      <c r="A3" s="11">
        <v>1</v>
      </c>
      <c r="B3" s="12" t="s">
        <v>13</v>
      </c>
      <c r="C3" s="13"/>
      <c r="D3" s="14" t="s">
        <v>14</v>
      </c>
      <c r="E3" s="13"/>
      <c r="F3" s="15"/>
      <c r="G3" s="13"/>
      <c r="H3" s="16" t="s">
        <v>15</v>
      </c>
      <c r="I3" s="17"/>
      <c r="J3" s="18"/>
    </row>
    <row r="4" spans="1:10" ht="15.75">
      <c r="A4" s="11"/>
      <c r="B4" s="12" t="s">
        <v>16</v>
      </c>
      <c r="C4" s="19">
        <v>72.64</v>
      </c>
      <c r="D4" s="14">
        <v>225</v>
      </c>
      <c r="E4" s="20">
        <f>C4*D4/1000</f>
        <v>16.344</v>
      </c>
      <c r="F4" s="21">
        <f>C4*D4/1.25*0.25*0.6/1000</f>
        <v>1.96128</v>
      </c>
      <c r="G4" s="19">
        <v>2.48</v>
      </c>
      <c r="H4" s="16">
        <f>2.4*305</f>
        <v>732</v>
      </c>
      <c r="I4" s="22">
        <f>G4*H4/1000</f>
        <v>1.8153599999999999</v>
      </c>
      <c r="J4" s="23">
        <f>E4+F4+I4</f>
        <v>20.120639999999998</v>
      </c>
    </row>
    <row r="5" spans="1:10" ht="15.75">
      <c r="A5" s="11"/>
      <c r="B5" s="24" t="s">
        <v>17</v>
      </c>
      <c r="C5" s="25">
        <v>36.04</v>
      </c>
      <c r="D5" s="26">
        <v>225</v>
      </c>
      <c r="E5" s="27">
        <f>C5*D5/1000</f>
        <v>8.109</v>
      </c>
      <c r="F5" s="28">
        <f>C5*D5/1.25*0.25*0.6/1000</f>
        <v>0.97308</v>
      </c>
      <c r="G5" s="25">
        <v>1.65</v>
      </c>
      <c r="H5" s="29">
        <f>2.4*305</f>
        <v>732</v>
      </c>
      <c r="I5" s="30">
        <f>G5*H5/1000</f>
        <v>1.2078000000000002</v>
      </c>
      <c r="J5" s="31">
        <f>E5+F5+I5</f>
        <v>10.28988</v>
      </c>
    </row>
    <row r="6" spans="1:10" ht="12.75" hidden="1">
      <c r="A6" s="32">
        <v>2</v>
      </c>
      <c r="B6" s="33" t="s">
        <v>18</v>
      </c>
      <c r="C6" s="34"/>
      <c r="D6" s="14" t="s">
        <v>19</v>
      </c>
      <c r="E6" s="35"/>
      <c r="F6" s="36"/>
      <c r="G6" s="37"/>
      <c r="H6" s="16" t="s">
        <v>15</v>
      </c>
      <c r="I6" s="38"/>
      <c r="J6" s="23"/>
    </row>
    <row r="7" spans="1:10" ht="12.75" hidden="1">
      <c r="A7" s="32"/>
      <c r="B7" s="12" t="s">
        <v>16</v>
      </c>
      <c r="C7" s="19">
        <v>0</v>
      </c>
      <c r="D7" s="14">
        <f>87*1.25</f>
        <v>108.75</v>
      </c>
      <c r="E7" s="20">
        <f>C7*D7/1000</f>
        <v>0</v>
      </c>
      <c r="F7" s="21">
        <f>C7*D7/1.25*0.25*0.6/1000</f>
        <v>0</v>
      </c>
      <c r="G7" s="19">
        <v>0</v>
      </c>
      <c r="H7" s="16">
        <f>2.4*305</f>
        <v>732</v>
      </c>
      <c r="I7" s="22">
        <f>G7*H7/1000</f>
        <v>0</v>
      </c>
      <c r="J7" s="23">
        <f>E7+F7+I7</f>
        <v>0</v>
      </c>
    </row>
    <row r="8" spans="1:10" ht="12.75" customHeight="1" hidden="1">
      <c r="A8" s="32"/>
      <c r="B8" s="12" t="s">
        <v>17</v>
      </c>
      <c r="C8" s="19">
        <v>0</v>
      </c>
      <c r="D8" s="14">
        <f>87*1.25</f>
        <v>108.75</v>
      </c>
      <c r="E8" s="20">
        <f>C8*D8/1000</f>
        <v>0</v>
      </c>
      <c r="F8" s="21">
        <f>C8*D8/1.25*0.25*0.6/1000</f>
        <v>0</v>
      </c>
      <c r="G8" s="19">
        <v>0</v>
      </c>
      <c r="H8" s="16">
        <f>2.4*305</f>
        <v>732</v>
      </c>
      <c r="I8" s="22">
        <f>G8*H8/1000</f>
        <v>0</v>
      </c>
      <c r="J8" s="23">
        <f>E8+F8+I8</f>
        <v>0</v>
      </c>
    </row>
    <row r="9" spans="1:10" ht="33.75" customHeight="1">
      <c r="A9" s="32">
        <v>3</v>
      </c>
      <c r="B9" s="33" t="s">
        <v>20</v>
      </c>
      <c r="C9" s="39"/>
      <c r="D9" s="40" t="s">
        <v>21</v>
      </c>
      <c r="E9" s="39"/>
      <c r="F9" s="41"/>
      <c r="G9" s="39"/>
      <c r="H9" s="42" t="s">
        <v>22</v>
      </c>
      <c r="I9" s="43"/>
      <c r="J9" s="44"/>
    </row>
    <row r="10" spans="1:10" ht="15.75" customHeight="1">
      <c r="A10" s="45"/>
      <c r="B10" s="12" t="s">
        <v>16</v>
      </c>
      <c r="C10" s="19">
        <v>860.36</v>
      </c>
      <c r="D10" s="14">
        <v>26.25</v>
      </c>
      <c r="E10" s="20">
        <f>C10*D10/1000</f>
        <v>22.58445</v>
      </c>
      <c r="F10" s="21">
        <f>C10*D10/1.25*0.25*0.6/1000</f>
        <v>2.710134</v>
      </c>
      <c r="G10" s="19">
        <v>32.32</v>
      </c>
      <c r="H10" s="16">
        <v>175.2</v>
      </c>
      <c r="I10" s="22">
        <f>G10*H10/1000</f>
        <v>5.662464000000001</v>
      </c>
      <c r="J10" s="23">
        <f>E10+F10+I10</f>
        <v>30.957048</v>
      </c>
    </row>
    <row r="11" spans="1:10" ht="15.75" customHeight="1">
      <c r="A11" s="11"/>
      <c r="B11" s="24" t="s">
        <v>17</v>
      </c>
      <c r="C11" s="25">
        <v>653.28</v>
      </c>
      <c r="D11" s="26">
        <v>26.25</v>
      </c>
      <c r="E11" s="27">
        <f>C11*D11/1000</f>
        <v>17.1486</v>
      </c>
      <c r="F11" s="28">
        <f>C11*D11/1.25*0.25*0.6/1000</f>
        <v>2.057832</v>
      </c>
      <c r="G11" s="25">
        <v>31</v>
      </c>
      <c r="H11" s="29">
        <v>175.2</v>
      </c>
      <c r="I11" s="30">
        <f>G11*H11/1000</f>
        <v>5.4312000000000005</v>
      </c>
      <c r="J11" s="31">
        <f>E11+F11+I11</f>
        <v>24.637632</v>
      </c>
    </row>
    <row r="12" spans="1:10" ht="15.75" customHeight="1">
      <c r="A12" s="46"/>
      <c r="B12" s="47" t="s">
        <v>23</v>
      </c>
      <c r="C12" s="39"/>
      <c r="D12" s="41"/>
      <c r="E12" s="48"/>
      <c r="F12" s="49"/>
      <c r="G12" s="39"/>
      <c r="H12" s="42"/>
      <c r="I12" s="50"/>
      <c r="J12" s="51"/>
    </row>
    <row r="13" spans="1:10" ht="15.75" customHeight="1">
      <c r="A13" s="46"/>
      <c r="B13" s="12" t="s">
        <v>16</v>
      </c>
      <c r="C13" s="19">
        <f>C4+C7+C10</f>
        <v>933</v>
      </c>
      <c r="D13" s="15"/>
      <c r="E13" s="20">
        <f>E4+E7+E10</f>
        <v>38.92845</v>
      </c>
      <c r="F13" s="20">
        <f>F4+F7+F10</f>
        <v>4.671414</v>
      </c>
      <c r="G13" s="52">
        <f>G4+G7+G10</f>
        <v>34.8</v>
      </c>
      <c r="H13" s="53"/>
      <c r="I13" s="54">
        <f>I4+I7+I10</f>
        <v>7.477824000000001</v>
      </c>
      <c r="J13" s="23">
        <f>E13+F13+I13</f>
        <v>51.077687999999995</v>
      </c>
    </row>
    <row r="14" spans="1:10" ht="15.75" customHeight="1">
      <c r="A14" s="46"/>
      <c r="B14" s="24" t="s">
        <v>17</v>
      </c>
      <c r="C14" s="25">
        <f>C5+C8+C11</f>
        <v>689.3199999999999</v>
      </c>
      <c r="D14" s="55"/>
      <c r="E14" s="27">
        <f>E5+E8+E11</f>
        <v>25.257599999999996</v>
      </c>
      <c r="F14" s="27">
        <f>F5+F8+F11</f>
        <v>3.030912</v>
      </c>
      <c r="G14" s="56">
        <f>G5+G8+G11</f>
        <v>32.65</v>
      </c>
      <c r="H14" s="57"/>
      <c r="I14" s="58">
        <f>I5+I8+I11</f>
        <v>6.639000000000001</v>
      </c>
      <c r="J14" s="31">
        <f>E14+F14+I14</f>
        <v>34.927512</v>
      </c>
    </row>
    <row r="15" spans="1:10" ht="16.5" customHeight="1">
      <c r="A15" s="45"/>
      <c r="B15" s="59" t="s">
        <v>24</v>
      </c>
      <c r="C15" s="13"/>
      <c r="D15" s="15"/>
      <c r="E15" s="60"/>
      <c r="F15" s="61"/>
      <c r="G15" s="13"/>
      <c r="H15" s="16"/>
      <c r="I15" s="62"/>
      <c r="J15" s="63"/>
    </row>
    <row r="16" spans="1:10" ht="15.75">
      <c r="A16" s="45"/>
      <c r="B16" s="12" t="s">
        <v>16</v>
      </c>
      <c r="C16" s="13"/>
      <c r="D16" s="15"/>
      <c r="E16" s="20">
        <f>E13*1.08</f>
        <v>42.042726</v>
      </c>
      <c r="F16" s="21">
        <f>F13*1.08</f>
        <v>5.045127120000001</v>
      </c>
      <c r="G16" s="13"/>
      <c r="H16" s="16"/>
      <c r="I16" s="22">
        <f>I13*1.08</f>
        <v>8.07604992</v>
      </c>
      <c r="J16" s="23">
        <f>E16+F16+I16</f>
        <v>55.16390304000001</v>
      </c>
    </row>
    <row r="17" spans="1:10" ht="15.75">
      <c r="A17" s="45"/>
      <c r="B17" s="24" t="s">
        <v>17</v>
      </c>
      <c r="C17" s="64"/>
      <c r="D17" s="55"/>
      <c r="E17" s="20">
        <f>E14*1.08</f>
        <v>27.278208</v>
      </c>
      <c r="F17" s="21">
        <f>F14*1.08</f>
        <v>3.27338496</v>
      </c>
      <c r="G17" s="13"/>
      <c r="H17" s="16"/>
      <c r="I17" s="22">
        <f>I14*1.08</f>
        <v>7.170120000000002</v>
      </c>
      <c r="J17" s="23">
        <f>E17+F17+I17</f>
        <v>37.721712960000005</v>
      </c>
    </row>
    <row r="18" spans="1:10" ht="15.75">
      <c r="A18" s="45"/>
      <c r="B18" s="33" t="s">
        <v>25</v>
      </c>
      <c r="C18" s="39"/>
      <c r="D18" s="41"/>
      <c r="E18" s="48"/>
      <c r="F18" s="49"/>
      <c r="G18" s="39"/>
      <c r="H18" s="42"/>
      <c r="I18" s="50"/>
      <c r="J18" s="51"/>
    </row>
    <row r="19" spans="1:10" ht="15.75">
      <c r="A19" s="45"/>
      <c r="B19" s="12" t="s">
        <v>16</v>
      </c>
      <c r="C19" s="13"/>
      <c r="D19" s="15"/>
      <c r="E19" s="20">
        <f>E16/1.16</f>
        <v>36.24372931034483</v>
      </c>
      <c r="F19" s="21">
        <f>F16/1.16</f>
        <v>4.3492475172413805</v>
      </c>
      <c r="G19" s="13"/>
      <c r="H19" s="16"/>
      <c r="I19" s="22">
        <f>I16/1.16</f>
        <v>6.962112000000001</v>
      </c>
      <c r="J19" s="23">
        <f>E19+F19+I19</f>
        <v>47.55508882758622</v>
      </c>
    </row>
    <row r="20" spans="1:10" ht="15.75">
      <c r="A20" s="45"/>
      <c r="B20" s="24" t="s">
        <v>17</v>
      </c>
      <c r="C20" s="64"/>
      <c r="D20" s="55"/>
      <c r="E20" s="20">
        <f>E17/1.16</f>
        <v>23.51569655172414</v>
      </c>
      <c r="F20" s="21">
        <f>F17/1.16</f>
        <v>2.821883586206897</v>
      </c>
      <c r="G20" s="64"/>
      <c r="H20" s="29"/>
      <c r="I20" s="22">
        <f>I17/1.16</f>
        <v>6.181137931034485</v>
      </c>
      <c r="J20" s="31">
        <f>E20+F20+I20</f>
        <v>32.518718068965526</v>
      </c>
    </row>
    <row r="21" spans="1:10" ht="30.75">
      <c r="A21" s="65"/>
      <c r="B21" s="47" t="s">
        <v>26</v>
      </c>
      <c r="C21" s="39"/>
      <c r="D21" s="41"/>
      <c r="E21" s="48"/>
      <c r="F21" s="49"/>
      <c r="G21" s="39"/>
      <c r="H21" s="42"/>
      <c r="I21" s="50"/>
      <c r="J21" s="51"/>
    </row>
    <row r="22" spans="1:10" ht="15.75">
      <c r="A22" s="65"/>
      <c r="B22" s="12" t="s">
        <v>16</v>
      </c>
      <c r="C22" s="13"/>
      <c r="D22" s="15"/>
      <c r="E22" s="66">
        <f>E19*2.75</f>
        <v>99.67025560344828</v>
      </c>
      <c r="F22" s="67">
        <f>F19*2.75</f>
        <v>11.960430672413796</v>
      </c>
      <c r="G22" s="13"/>
      <c r="H22" s="16"/>
      <c r="I22" s="68">
        <f>I19*6.6</f>
        <v>45.9499392</v>
      </c>
      <c r="J22" s="23">
        <f>E22+F22+I22</f>
        <v>157.58062547586206</v>
      </c>
    </row>
    <row r="23" spans="1:10" ht="15.75">
      <c r="A23" s="65"/>
      <c r="B23" s="69" t="s">
        <v>17</v>
      </c>
      <c r="C23" s="70"/>
      <c r="D23" s="71"/>
      <c r="E23" s="72">
        <f>E20*2.75</f>
        <v>64.66816551724139</v>
      </c>
      <c r="F23" s="73">
        <f>F20*2.75</f>
        <v>7.760179862068966</v>
      </c>
      <c r="G23" s="70"/>
      <c r="H23" s="74"/>
      <c r="I23" s="75">
        <f>I20*6.6</f>
        <v>40.7955103448276</v>
      </c>
      <c r="J23" s="76">
        <f>E23+F23+I23</f>
        <v>113.22385572413796</v>
      </c>
    </row>
    <row r="24" spans="2:10" ht="15">
      <c r="B24" s="4"/>
      <c r="C24" s="77"/>
      <c r="D24" s="3"/>
      <c r="E24" s="3"/>
      <c r="F24" s="3"/>
      <c r="G24" s="3"/>
      <c r="H24" s="4"/>
      <c r="I24" s="4"/>
      <c r="J24" s="4"/>
    </row>
    <row r="25" spans="1:10" ht="49.5" customHeight="1">
      <c r="A25" s="78" t="s">
        <v>27</v>
      </c>
      <c r="B25" s="4"/>
      <c r="C25" s="77"/>
      <c r="D25" s="3"/>
      <c r="E25" s="3"/>
      <c r="F25" s="3"/>
      <c r="G25" s="3"/>
      <c r="H25" s="4"/>
      <c r="I25" s="4"/>
      <c r="J25" s="4"/>
    </row>
    <row r="26" spans="2:10" ht="20.25" customHeight="1">
      <c r="B26" s="4"/>
      <c r="C26" s="77"/>
      <c r="D26" s="3"/>
      <c r="E26" s="3"/>
      <c r="F26" s="3"/>
      <c r="G26" s="3"/>
      <c r="H26" s="4"/>
      <c r="I26" s="4"/>
      <c r="J26" s="4"/>
    </row>
    <row r="27" spans="2:10" ht="15">
      <c r="B27" s="4"/>
      <c r="C27" s="77"/>
      <c r="D27" s="3"/>
      <c r="E27" s="3"/>
      <c r="F27" s="3"/>
      <c r="G27" s="3"/>
      <c r="H27" s="4"/>
      <c r="I27" s="4"/>
      <c r="J27" s="4"/>
    </row>
    <row r="28" spans="2:10" ht="15">
      <c r="B28" s="4"/>
      <c r="C28" s="77"/>
      <c r="D28" s="3"/>
      <c r="E28" s="3"/>
      <c r="F28" s="3"/>
      <c r="G28" s="3"/>
      <c r="H28" s="4"/>
      <c r="I28" s="4"/>
      <c r="J28" s="4"/>
    </row>
    <row r="29" spans="2:10" ht="15">
      <c r="B29" s="4"/>
      <c r="C29" s="77"/>
      <c r="D29" s="3"/>
      <c r="E29" s="3"/>
      <c r="F29" s="3"/>
      <c r="G29" s="3"/>
      <c r="H29" s="4"/>
      <c r="I29" s="4"/>
      <c r="J29" s="4"/>
    </row>
    <row r="30" spans="2:10" ht="15">
      <c r="B30" s="4"/>
      <c r="C30" s="77"/>
      <c r="D30" s="3"/>
      <c r="E30" s="3"/>
      <c r="F30" s="3"/>
      <c r="G30" s="3"/>
      <c r="H30" s="4"/>
      <c r="I30" s="4"/>
      <c r="J30" s="4"/>
    </row>
    <row r="31" spans="2:10" ht="15">
      <c r="B31" s="4"/>
      <c r="C31" s="77"/>
      <c r="D31" s="3"/>
      <c r="E31" s="3"/>
      <c r="F31" s="3"/>
      <c r="G31" s="3"/>
      <c r="H31" s="4"/>
      <c r="I31" s="4"/>
      <c r="J31" s="4"/>
    </row>
    <row r="32" spans="2:10" ht="15">
      <c r="B32" s="4"/>
      <c r="C32" s="77"/>
      <c r="D32" s="3"/>
      <c r="E32" s="3"/>
      <c r="F32" s="3"/>
      <c r="G32" s="3"/>
      <c r="H32" s="4"/>
      <c r="I32" s="4"/>
      <c r="J32" s="4"/>
    </row>
    <row r="33" spans="2:10" ht="15">
      <c r="B33" s="4"/>
      <c r="C33" s="77"/>
      <c r="D33" s="3"/>
      <c r="E33" s="3"/>
      <c r="F33" s="3"/>
      <c r="G33" s="3"/>
      <c r="H33" s="4"/>
      <c r="I33" s="4"/>
      <c r="J33" s="4"/>
    </row>
    <row r="34" spans="2:10" ht="18.75" customHeight="1">
      <c r="B34" s="2" t="s">
        <v>0</v>
      </c>
      <c r="C34" s="2"/>
      <c r="D34" s="2"/>
      <c r="E34" s="2"/>
      <c r="F34" s="2"/>
      <c r="G34" s="79" t="s">
        <v>28</v>
      </c>
      <c r="H34" s="80"/>
      <c r="I34" s="80"/>
      <c r="J34" s="5" t="s">
        <v>2</v>
      </c>
    </row>
    <row r="35" spans="1:10" ht="49.5" customHeight="1">
      <c r="A35" s="6" t="s">
        <v>3</v>
      </c>
      <c r="B35" s="6" t="s">
        <v>4</v>
      </c>
      <c r="C35" s="7" t="s">
        <v>5</v>
      </c>
      <c r="D35" s="8" t="s">
        <v>6</v>
      </c>
      <c r="E35" s="7" t="s">
        <v>7</v>
      </c>
      <c r="F35" s="8" t="s">
        <v>8</v>
      </c>
      <c r="G35" s="7" t="s">
        <v>9</v>
      </c>
      <c r="H35" s="9" t="s">
        <v>10</v>
      </c>
      <c r="I35" s="6" t="s">
        <v>11</v>
      </c>
      <c r="J35" s="10" t="s">
        <v>12</v>
      </c>
    </row>
    <row r="36" spans="1:10" ht="45.75">
      <c r="A36" s="11">
        <v>1</v>
      </c>
      <c r="B36" s="12" t="s">
        <v>13</v>
      </c>
      <c r="C36" s="13"/>
      <c r="D36" s="14" t="s">
        <v>14</v>
      </c>
      <c r="E36" s="13"/>
      <c r="F36" s="15"/>
      <c r="G36" s="13"/>
      <c r="H36" s="16" t="s">
        <v>15</v>
      </c>
      <c r="I36" s="17"/>
      <c r="J36" s="18"/>
    </row>
    <row r="37" spans="1:10" ht="15.75">
      <c r="A37" s="11"/>
      <c r="B37" s="12" t="s">
        <v>16</v>
      </c>
      <c r="C37" s="19">
        <v>4.16</v>
      </c>
      <c r="D37" s="14">
        <v>225</v>
      </c>
      <c r="E37" s="20">
        <f>C37*D37/1000</f>
        <v>0.936</v>
      </c>
      <c r="F37" s="21">
        <f>C37*D37/1.25*0.25*0.6/1000</f>
        <v>0.11231999999999999</v>
      </c>
      <c r="G37" s="19">
        <v>0.17</v>
      </c>
      <c r="H37" s="16">
        <f>2.4*305</f>
        <v>732</v>
      </c>
      <c r="I37" s="22">
        <f>G37*H37/1000</f>
        <v>0.12444000000000001</v>
      </c>
      <c r="J37" s="23">
        <f>E37+F37+I37</f>
        <v>1.1727600000000002</v>
      </c>
    </row>
    <row r="38" spans="1:10" ht="15.75">
      <c r="A38" s="11"/>
      <c r="B38" s="24" t="s">
        <v>17</v>
      </c>
      <c r="C38" s="25">
        <v>4.16</v>
      </c>
      <c r="D38" s="26">
        <v>225</v>
      </c>
      <c r="E38" s="27">
        <f>C38*D38/1000</f>
        <v>0.936</v>
      </c>
      <c r="F38" s="28">
        <f>C38*D38/1.25*0.25*0.6/1000</f>
        <v>0.11231999999999999</v>
      </c>
      <c r="G38" s="25">
        <v>0.22</v>
      </c>
      <c r="H38" s="29">
        <f>2.4*305</f>
        <v>732</v>
      </c>
      <c r="I38" s="30">
        <f>G38*H38/1000</f>
        <v>0.16104</v>
      </c>
      <c r="J38" s="31">
        <f>E38+F38+I38</f>
        <v>1.2093600000000002</v>
      </c>
    </row>
    <row r="39" spans="1:10" ht="12.75" customHeight="1" hidden="1">
      <c r="A39" s="32">
        <v>2</v>
      </c>
      <c r="B39" s="33" t="s">
        <v>18</v>
      </c>
      <c r="C39" s="34"/>
      <c r="D39" s="14" t="s">
        <v>19</v>
      </c>
      <c r="E39" s="35"/>
      <c r="F39" s="36"/>
      <c r="G39" s="37"/>
      <c r="H39" s="16" t="s">
        <v>15</v>
      </c>
      <c r="I39" s="38"/>
      <c r="J39" s="23"/>
    </row>
    <row r="40" spans="1:10" ht="12.75" hidden="1">
      <c r="A40" s="32"/>
      <c r="B40" s="12" t="s">
        <v>16</v>
      </c>
      <c r="C40" s="19">
        <v>0</v>
      </c>
      <c r="D40" s="14">
        <f>87*1.25</f>
        <v>108.75</v>
      </c>
      <c r="E40" s="20">
        <f>C40*D40/1000</f>
        <v>0</v>
      </c>
      <c r="F40" s="21">
        <f>C40*D40/1.25*0.25*0.6/1000</f>
        <v>0</v>
      </c>
      <c r="G40" s="19">
        <v>0</v>
      </c>
      <c r="H40" s="16">
        <f>2.4*305</f>
        <v>732</v>
      </c>
      <c r="I40" s="22">
        <f>G40*H40/1000</f>
        <v>0</v>
      </c>
      <c r="J40" s="23">
        <f>E40+F40+I40</f>
        <v>0</v>
      </c>
    </row>
    <row r="41" spans="1:10" ht="12.75" hidden="1">
      <c r="A41" s="32"/>
      <c r="B41" s="12" t="s">
        <v>17</v>
      </c>
      <c r="C41" s="19">
        <v>0</v>
      </c>
      <c r="D41" s="14">
        <f>87*1.25</f>
        <v>108.75</v>
      </c>
      <c r="E41" s="20">
        <f>C41*D41/1000</f>
        <v>0</v>
      </c>
      <c r="F41" s="21">
        <f>C41*D41/1.25*0.25*0.6/1000</f>
        <v>0</v>
      </c>
      <c r="G41" s="19">
        <v>0</v>
      </c>
      <c r="H41" s="16">
        <f>2.4*305</f>
        <v>732</v>
      </c>
      <c r="I41" s="22">
        <f>G41*H41/1000</f>
        <v>0</v>
      </c>
      <c r="J41" s="23">
        <f>E41+F41+I41</f>
        <v>0</v>
      </c>
    </row>
    <row r="42" spans="1:10" ht="30.75">
      <c r="A42" s="32">
        <v>3</v>
      </c>
      <c r="B42" s="33" t="s">
        <v>20</v>
      </c>
      <c r="C42" s="39"/>
      <c r="D42" s="40" t="s">
        <v>21</v>
      </c>
      <c r="E42" s="39"/>
      <c r="F42" s="41"/>
      <c r="G42" s="39"/>
      <c r="H42" s="42" t="s">
        <v>22</v>
      </c>
      <c r="I42" s="43"/>
      <c r="J42" s="44"/>
    </row>
    <row r="43" spans="1:10" ht="15.75">
      <c r="A43" s="45"/>
      <c r="B43" s="12" t="s">
        <v>16</v>
      </c>
      <c r="C43" s="19">
        <v>45.84</v>
      </c>
      <c r="D43" s="14">
        <v>26.25</v>
      </c>
      <c r="E43" s="20">
        <f>C43*D43/1000</f>
        <v>1.2033000000000003</v>
      </c>
      <c r="F43" s="21">
        <f>C43*D43/1.25*0.25*0.6/1000</f>
        <v>0.14439600000000002</v>
      </c>
      <c r="G43" s="19">
        <v>1.83</v>
      </c>
      <c r="H43" s="16">
        <v>175.2</v>
      </c>
      <c r="I43" s="22">
        <f>G43*H43/1000</f>
        <v>0.32061600000000007</v>
      </c>
      <c r="J43" s="23">
        <f>E43+F43+I43</f>
        <v>1.6683120000000002</v>
      </c>
    </row>
    <row r="44" spans="1:10" ht="15.75">
      <c r="A44" s="11"/>
      <c r="B44" s="24" t="s">
        <v>17</v>
      </c>
      <c r="C44" s="25">
        <v>32.73</v>
      </c>
      <c r="D44" s="26">
        <v>26.25</v>
      </c>
      <c r="E44" s="27">
        <f>C44*D44/1000</f>
        <v>0.8591624999999999</v>
      </c>
      <c r="F44" s="28">
        <f>C44*D44/1.25*0.25*0.6/1000</f>
        <v>0.1030995</v>
      </c>
      <c r="G44" s="25">
        <v>1.78</v>
      </c>
      <c r="H44" s="29">
        <v>175.2</v>
      </c>
      <c r="I44" s="30">
        <f>G44*H44/1000</f>
        <v>0.3118560000000001</v>
      </c>
      <c r="J44" s="31">
        <f>E44+F44+I44</f>
        <v>1.274118</v>
      </c>
    </row>
    <row r="45" spans="1:10" ht="15.75">
      <c r="A45" s="46"/>
      <c r="B45" s="47" t="s">
        <v>23</v>
      </c>
      <c r="C45" s="39"/>
      <c r="D45" s="41"/>
      <c r="E45" s="48"/>
      <c r="F45" s="49"/>
      <c r="G45" s="39"/>
      <c r="H45" s="42"/>
      <c r="I45" s="50"/>
      <c r="J45" s="51"/>
    </row>
    <row r="46" spans="1:10" ht="15.75">
      <c r="A46" s="46"/>
      <c r="B46" s="12" t="s">
        <v>16</v>
      </c>
      <c r="C46" s="19">
        <f>C37+C40+C43</f>
        <v>50</v>
      </c>
      <c r="D46" s="15"/>
      <c r="E46" s="20">
        <f>E37+E40+E43</f>
        <v>2.1393000000000004</v>
      </c>
      <c r="F46" s="20">
        <f>F37+F40+F43</f>
        <v>0.256716</v>
      </c>
      <c r="G46" s="52">
        <f>G37+G40+G43</f>
        <v>2</v>
      </c>
      <c r="H46" s="53"/>
      <c r="I46" s="54">
        <f>I37+I40+I43</f>
        <v>0.44505600000000006</v>
      </c>
      <c r="J46" s="23">
        <f>E46+F46+I46</f>
        <v>2.8410720000000005</v>
      </c>
    </row>
    <row r="47" spans="1:10" ht="15.75">
      <c r="A47" s="46"/>
      <c r="B47" s="24" t="s">
        <v>17</v>
      </c>
      <c r="C47" s="25">
        <f>C38+C41+C44</f>
        <v>36.89</v>
      </c>
      <c r="D47" s="55"/>
      <c r="E47" s="27">
        <f>E38+E41+E44</f>
        <v>1.7951625</v>
      </c>
      <c r="F47" s="27">
        <f>F38+F41+F44</f>
        <v>0.21541949999999999</v>
      </c>
      <c r="G47" s="56">
        <f>G38+G41+G44</f>
        <v>2</v>
      </c>
      <c r="H47" s="57"/>
      <c r="I47" s="58">
        <f>I38+I41+I44</f>
        <v>0.4728960000000001</v>
      </c>
      <c r="J47" s="31">
        <f>E47+F47+I47</f>
        <v>2.483478</v>
      </c>
    </row>
    <row r="48" spans="1:10" ht="15.75">
      <c r="A48" s="45"/>
      <c r="B48" s="59" t="s">
        <v>24</v>
      </c>
      <c r="C48" s="13"/>
      <c r="D48" s="15"/>
      <c r="E48" s="60"/>
      <c r="F48" s="61"/>
      <c r="G48" s="13"/>
      <c r="H48" s="16"/>
      <c r="I48" s="62"/>
      <c r="J48" s="63"/>
    </row>
    <row r="49" spans="1:10" ht="15.75">
      <c r="A49" s="45"/>
      <c r="B49" s="12" t="s">
        <v>16</v>
      </c>
      <c r="C49" s="13"/>
      <c r="D49" s="15"/>
      <c r="E49" s="20">
        <f>E46*1.08</f>
        <v>2.310444000000001</v>
      </c>
      <c r="F49" s="21">
        <f>F46*1.08</f>
        <v>0.27725328</v>
      </c>
      <c r="G49" s="13"/>
      <c r="H49" s="16"/>
      <c r="I49" s="22">
        <f>I46*1.08</f>
        <v>0.4806604800000001</v>
      </c>
      <c r="J49" s="23">
        <f>E49+F49+I49</f>
        <v>3.068357760000001</v>
      </c>
    </row>
    <row r="50" spans="1:10" ht="15.75">
      <c r="A50" s="45"/>
      <c r="B50" s="24" t="s">
        <v>17</v>
      </c>
      <c r="C50" s="64"/>
      <c r="D50" s="55"/>
      <c r="E50" s="20">
        <f>E47*1.08</f>
        <v>1.9387755000000002</v>
      </c>
      <c r="F50" s="21">
        <f>F47*1.08</f>
        <v>0.23265306</v>
      </c>
      <c r="G50" s="13"/>
      <c r="H50" s="16"/>
      <c r="I50" s="22">
        <f>I47*1.08</f>
        <v>0.5107276800000001</v>
      </c>
      <c r="J50" s="23">
        <f>E50+F50+I50</f>
        <v>2.6821562400000003</v>
      </c>
    </row>
    <row r="51" spans="1:10" ht="15.75">
      <c r="A51" s="45"/>
      <c r="B51" s="33" t="s">
        <v>25</v>
      </c>
      <c r="C51" s="39"/>
      <c r="D51" s="41"/>
      <c r="E51" s="48"/>
      <c r="F51" s="49"/>
      <c r="G51" s="39"/>
      <c r="H51" s="42"/>
      <c r="I51" s="50"/>
      <c r="J51" s="51"/>
    </row>
    <row r="52" spans="1:10" ht="15.75">
      <c r="A52" s="45"/>
      <c r="B52" s="12" t="s">
        <v>16</v>
      </c>
      <c r="C52" s="13"/>
      <c r="D52" s="15"/>
      <c r="E52" s="20">
        <f>E49/1.16</f>
        <v>1.991762068965518</v>
      </c>
      <c r="F52" s="21">
        <f>F49/1.16</f>
        <v>0.23901144827586207</v>
      </c>
      <c r="G52" s="13"/>
      <c r="H52" s="16"/>
      <c r="I52" s="22">
        <f>I49/1.16</f>
        <v>0.4143624827586208</v>
      </c>
      <c r="J52" s="23">
        <f>E52+F52+I52</f>
        <v>2.645136000000001</v>
      </c>
    </row>
    <row r="53" spans="1:10" ht="15.75">
      <c r="A53" s="45"/>
      <c r="B53" s="24" t="s">
        <v>17</v>
      </c>
      <c r="C53" s="64"/>
      <c r="D53" s="55"/>
      <c r="E53" s="20">
        <f>E50/1.16</f>
        <v>1.6713581896551728</v>
      </c>
      <c r="F53" s="21">
        <f>F50/1.16</f>
        <v>0.2005629827586207</v>
      </c>
      <c r="G53" s="64"/>
      <c r="H53" s="29"/>
      <c r="I53" s="22">
        <f>I50/1.16</f>
        <v>0.4402824827586208</v>
      </c>
      <c r="J53" s="31">
        <f>E53+F53+I53</f>
        <v>2.3122036551724143</v>
      </c>
    </row>
    <row r="54" spans="1:10" ht="30.75">
      <c r="A54" s="65"/>
      <c r="B54" s="47" t="s">
        <v>26</v>
      </c>
      <c r="C54" s="39"/>
      <c r="D54" s="41"/>
      <c r="E54" s="48"/>
      <c r="F54" s="49"/>
      <c r="G54" s="39"/>
      <c r="H54" s="42"/>
      <c r="I54" s="50"/>
      <c r="J54" s="51"/>
    </row>
    <row r="55" spans="1:10" ht="15.75">
      <c r="A55" s="65"/>
      <c r="B55" s="12" t="s">
        <v>16</v>
      </c>
      <c r="C55" s="13"/>
      <c r="D55" s="15"/>
      <c r="E55" s="66">
        <f>E52*2.75</f>
        <v>5.477345689655174</v>
      </c>
      <c r="F55" s="67">
        <f>F52*2.75</f>
        <v>0.6572814827586206</v>
      </c>
      <c r="G55" s="13"/>
      <c r="H55" s="16"/>
      <c r="I55" s="68">
        <f>I52*6.6</f>
        <v>2.7347923862068972</v>
      </c>
      <c r="J55" s="23">
        <f>E55+F55+I55</f>
        <v>8.869419558620692</v>
      </c>
    </row>
    <row r="56" spans="1:10" ht="15.75">
      <c r="A56" s="65"/>
      <c r="B56" s="69" t="s">
        <v>17</v>
      </c>
      <c r="C56" s="70"/>
      <c r="D56" s="71"/>
      <c r="E56" s="72">
        <f>E53*2.75</f>
        <v>4.596235021551725</v>
      </c>
      <c r="F56" s="73">
        <f>F53*2.75</f>
        <v>0.551548202586207</v>
      </c>
      <c r="G56" s="70"/>
      <c r="H56" s="74"/>
      <c r="I56" s="75">
        <f>I53*6.6</f>
        <v>2.9058643862068974</v>
      </c>
      <c r="J56" s="76">
        <f>E56+F56+I56</f>
        <v>8.053647610344829</v>
      </c>
    </row>
    <row r="57" spans="2:10" ht="15">
      <c r="B57" s="4"/>
      <c r="C57" s="77"/>
      <c r="D57" s="3"/>
      <c r="E57" s="3"/>
      <c r="F57" s="3"/>
      <c r="G57" s="3"/>
      <c r="H57" s="4"/>
      <c r="I57" s="4"/>
      <c r="J57" s="4"/>
    </row>
    <row r="58" spans="2:10" ht="15">
      <c r="B58" s="4"/>
      <c r="C58" s="77"/>
      <c r="D58" s="3"/>
      <c r="E58" s="3"/>
      <c r="F58" s="3"/>
      <c r="G58" s="3"/>
      <c r="H58" s="4"/>
      <c r="I58" s="4"/>
      <c r="J58" s="4"/>
    </row>
    <row r="59" spans="2:10" ht="15">
      <c r="B59" s="4"/>
      <c r="C59" s="77"/>
      <c r="D59" s="3"/>
      <c r="E59" s="3"/>
      <c r="F59" s="3"/>
      <c r="G59" s="3"/>
      <c r="H59" s="4"/>
      <c r="I59" s="4"/>
      <c r="J59" s="4"/>
    </row>
    <row r="60" spans="2:10" ht="15">
      <c r="B60" s="4"/>
      <c r="C60" s="77"/>
      <c r="D60" s="3"/>
      <c r="E60" s="3"/>
      <c r="F60" s="3"/>
      <c r="G60" s="3"/>
      <c r="H60" s="4"/>
      <c r="I60" s="4"/>
      <c r="J60" s="4"/>
    </row>
    <row r="61" spans="2:10" ht="15">
      <c r="B61" s="4"/>
      <c r="C61" s="77"/>
      <c r="D61" s="3"/>
      <c r="E61" s="3"/>
      <c r="F61" s="3"/>
      <c r="G61" s="3"/>
      <c r="H61" s="4"/>
      <c r="I61" s="4"/>
      <c r="J61" s="4"/>
    </row>
    <row r="62" spans="2:10" ht="15">
      <c r="B62" s="4"/>
      <c r="C62" s="77"/>
      <c r="D62" s="3"/>
      <c r="E62" s="3"/>
      <c r="F62" s="3"/>
      <c r="G62" s="3"/>
      <c r="H62" s="4"/>
      <c r="I62" s="4"/>
      <c r="J62" s="4"/>
    </row>
    <row r="63" spans="2:10" ht="15">
      <c r="B63" s="4"/>
      <c r="C63" s="77"/>
      <c r="D63" s="3"/>
      <c r="E63" s="3"/>
      <c r="F63" s="3"/>
      <c r="G63" s="3"/>
      <c r="H63" s="4"/>
      <c r="I63" s="4"/>
      <c r="J63" s="4"/>
    </row>
    <row r="64" spans="2:10" ht="27.75" customHeight="1">
      <c r="B64" s="4"/>
      <c r="C64" s="77"/>
      <c r="D64" s="3"/>
      <c r="E64" s="3"/>
      <c r="F64" s="3"/>
      <c r="G64" s="3"/>
      <c r="H64" s="4"/>
      <c r="I64" s="4"/>
      <c r="J64" s="4"/>
    </row>
    <row r="65" spans="2:10" ht="12.75" customHeight="1" hidden="1">
      <c r="B65" s="4"/>
      <c r="C65" s="77"/>
      <c r="D65" s="3"/>
      <c r="E65" s="3"/>
      <c r="F65" s="3"/>
      <c r="G65" s="3"/>
      <c r="H65" s="4"/>
      <c r="I65" s="4"/>
      <c r="J65" s="4"/>
    </row>
    <row r="66" spans="2:10" ht="12.75" customHeight="1" hidden="1">
      <c r="B66" s="4"/>
      <c r="C66" s="3"/>
      <c r="D66" s="3"/>
      <c r="E66" s="3"/>
      <c r="F66" s="3"/>
      <c r="G66" s="3"/>
      <c r="H66" s="4"/>
      <c r="I66" s="4"/>
      <c r="J66" s="4"/>
    </row>
    <row r="67" spans="2:10" ht="18">
      <c r="B67" s="81" t="s">
        <v>0</v>
      </c>
      <c r="C67" s="81"/>
      <c r="D67" s="81"/>
      <c r="E67" s="81"/>
      <c r="F67" s="81"/>
      <c r="G67" s="82" t="s">
        <v>29</v>
      </c>
      <c r="H67" s="4"/>
      <c r="I67" s="4"/>
      <c r="J67" s="5" t="s">
        <v>2</v>
      </c>
    </row>
    <row r="68" spans="1:10" ht="49.5" customHeight="1">
      <c r="A68" s="6" t="s">
        <v>3</v>
      </c>
      <c r="B68" s="6" t="s">
        <v>4</v>
      </c>
      <c r="C68" s="7" t="s">
        <v>5</v>
      </c>
      <c r="D68" s="8" t="s">
        <v>6</v>
      </c>
      <c r="E68" s="7" t="s">
        <v>7</v>
      </c>
      <c r="F68" s="8" t="s">
        <v>8</v>
      </c>
      <c r="G68" s="7" t="s">
        <v>9</v>
      </c>
      <c r="H68" s="9" t="s">
        <v>10</v>
      </c>
      <c r="I68" s="6" t="s">
        <v>11</v>
      </c>
      <c r="J68" s="10" t="s">
        <v>12</v>
      </c>
    </row>
    <row r="69" spans="1:10" ht="12.75" customHeight="1" hidden="1">
      <c r="A69" s="11">
        <v>1</v>
      </c>
      <c r="B69" s="12" t="s">
        <v>30</v>
      </c>
      <c r="C69" s="13"/>
      <c r="D69" s="14" t="s">
        <v>14</v>
      </c>
      <c r="E69" s="13"/>
      <c r="F69" s="15"/>
      <c r="G69" s="13"/>
      <c r="H69" s="16" t="s">
        <v>15</v>
      </c>
      <c r="I69" s="83"/>
      <c r="J69" s="84"/>
    </row>
    <row r="70" spans="1:10" ht="12.75" customHeight="1" hidden="1">
      <c r="A70" s="11"/>
      <c r="B70" s="12" t="s">
        <v>16</v>
      </c>
      <c r="C70" s="19">
        <v>0</v>
      </c>
      <c r="D70" s="14">
        <v>225</v>
      </c>
      <c r="E70" s="20">
        <f>C70*D70/1000</f>
        <v>0</v>
      </c>
      <c r="F70" s="21">
        <f>C70*D70/1.25*0.25*0.6/1000</f>
        <v>0</v>
      </c>
      <c r="G70" s="19">
        <v>0</v>
      </c>
      <c r="H70" s="16">
        <f>2.4*305</f>
        <v>732</v>
      </c>
      <c r="I70" s="85">
        <f>G70*H70/1000</f>
        <v>0</v>
      </c>
      <c r="J70" s="86">
        <f>E70+F70+I70</f>
        <v>0</v>
      </c>
    </row>
    <row r="71" spans="1:10" ht="12.75" customHeight="1" hidden="1">
      <c r="A71" s="11"/>
      <c r="B71" s="24" t="s">
        <v>17</v>
      </c>
      <c r="C71" s="25">
        <v>0</v>
      </c>
      <c r="D71" s="26">
        <v>225</v>
      </c>
      <c r="E71" s="27">
        <f>C71*D71/1000</f>
        <v>0</v>
      </c>
      <c r="F71" s="28">
        <f>C71*D71/1.25*0.25*0.6/1000</f>
        <v>0</v>
      </c>
      <c r="G71" s="25">
        <v>0</v>
      </c>
      <c r="H71" s="29">
        <f>2.4*305</f>
        <v>732</v>
      </c>
      <c r="I71" s="87">
        <f>G71*H71/1000</f>
        <v>0</v>
      </c>
      <c r="J71" s="88">
        <f>E71+F71+I71</f>
        <v>0</v>
      </c>
    </row>
    <row r="72" spans="1:10" ht="12.75" hidden="1">
      <c r="A72" s="46">
        <v>2</v>
      </c>
      <c r="B72" s="33" t="s">
        <v>18</v>
      </c>
      <c r="C72" s="34"/>
      <c r="D72" s="14" t="s">
        <v>19</v>
      </c>
      <c r="E72" s="35"/>
      <c r="F72" s="36"/>
      <c r="G72" s="37"/>
      <c r="H72" s="16" t="s">
        <v>15</v>
      </c>
      <c r="I72" s="89"/>
      <c r="J72" s="86"/>
    </row>
    <row r="73" spans="1:10" ht="12.75" hidden="1">
      <c r="A73" s="46"/>
      <c r="B73" s="12" t="s">
        <v>16</v>
      </c>
      <c r="C73" s="19">
        <v>0</v>
      </c>
      <c r="D73" s="14">
        <f>87*1.25</f>
        <v>108.75</v>
      </c>
      <c r="E73" s="20">
        <f>C73*D73/1000</f>
        <v>0</v>
      </c>
      <c r="F73" s="21">
        <f>C73*D73/1.25*0.25*0.6/1000</f>
        <v>0</v>
      </c>
      <c r="G73" s="19">
        <v>0</v>
      </c>
      <c r="H73" s="16">
        <f>2.4*305</f>
        <v>732</v>
      </c>
      <c r="I73" s="85">
        <f>G73*H73/1000</f>
        <v>0</v>
      </c>
      <c r="J73" s="86">
        <f>E73+F73+I73</f>
        <v>0</v>
      </c>
    </row>
    <row r="74" spans="1:10" ht="12.75" hidden="1">
      <c r="A74" s="46"/>
      <c r="B74" s="24" t="s">
        <v>17</v>
      </c>
      <c r="C74" s="25">
        <v>0</v>
      </c>
      <c r="D74" s="14">
        <f>87*1.25</f>
        <v>108.75</v>
      </c>
      <c r="E74" s="20">
        <f>C74*D74/1000</f>
        <v>0</v>
      </c>
      <c r="F74" s="21">
        <f>C74*D74/1.25*0.25*0.6/1000</f>
        <v>0</v>
      </c>
      <c r="G74" s="19">
        <v>0</v>
      </c>
      <c r="H74" s="16">
        <f>2.4*305</f>
        <v>732</v>
      </c>
      <c r="I74" s="85">
        <f>G74*H74/1000</f>
        <v>0</v>
      </c>
      <c r="J74" s="86">
        <f>E74+F74+I74</f>
        <v>0</v>
      </c>
    </row>
    <row r="75" spans="1:10" ht="30.75">
      <c r="A75" s="32">
        <v>3</v>
      </c>
      <c r="B75" s="33" t="s">
        <v>20</v>
      </c>
      <c r="C75" s="39"/>
      <c r="D75" s="40" t="s">
        <v>21</v>
      </c>
      <c r="E75" s="39"/>
      <c r="F75" s="41"/>
      <c r="G75" s="39"/>
      <c r="H75" s="42" t="s">
        <v>22</v>
      </c>
      <c r="I75" s="43"/>
      <c r="J75" s="44"/>
    </row>
    <row r="76" spans="1:10" ht="15.75">
      <c r="A76" s="45"/>
      <c r="B76" s="12" t="s">
        <v>16</v>
      </c>
      <c r="C76" s="19">
        <v>55.75</v>
      </c>
      <c r="D76" s="14">
        <v>26.25</v>
      </c>
      <c r="E76" s="20">
        <f>C76*D76/1000</f>
        <v>1.4634375</v>
      </c>
      <c r="F76" s="21">
        <f>C76*D76/1.25*0.25*0.6/1000</f>
        <v>0.17561249999999998</v>
      </c>
      <c r="G76" s="19">
        <v>2.23</v>
      </c>
      <c r="H76" s="16">
        <v>175.2</v>
      </c>
      <c r="I76" s="22">
        <f>G76*H76/1000</f>
        <v>0.39069600000000004</v>
      </c>
      <c r="J76" s="23">
        <f>E76+F76+I76</f>
        <v>2.029746</v>
      </c>
    </row>
    <row r="77" spans="1:10" ht="15.75">
      <c r="A77" s="11"/>
      <c r="B77" s="24" t="s">
        <v>17</v>
      </c>
      <c r="C77" s="25">
        <v>44.96</v>
      </c>
      <c r="D77" s="26">
        <v>26.25</v>
      </c>
      <c r="E77" s="27">
        <f>C77*D77/1000</f>
        <v>1.1802000000000001</v>
      </c>
      <c r="F77" s="28">
        <f>C77*D77/1.25*0.25*0.6/1000</f>
        <v>0.141624</v>
      </c>
      <c r="G77" s="25">
        <v>2.23</v>
      </c>
      <c r="H77" s="29">
        <v>175.2</v>
      </c>
      <c r="I77" s="30">
        <f>G77*H77/1000</f>
        <v>0.39069600000000004</v>
      </c>
      <c r="J77" s="31">
        <f>E77+F77+I77</f>
        <v>1.71252</v>
      </c>
    </row>
    <row r="78" spans="1:10" ht="12.75" hidden="1">
      <c r="A78" s="90"/>
      <c r="B78" s="47" t="s">
        <v>23</v>
      </c>
      <c r="C78" s="39"/>
      <c r="D78" s="41"/>
      <c r="E78" s="48"/>
      <c r="F78" s="49"/>
      <c r="G78" s="39"/>
      <c r="H78" s="42"/>
      <c r="I78" s="50"/>
      <c r="J78" s="51"/>
    </row>
    <row r="79" spans="1:10" ht="12.75" hidden="1">
      <c r="A79" s="90"/>
      <c r="B79" s="12" t="s">
        <v>16</v>
      </c>
      <c r="C79" s="19">
        <f>C70+C73+C76</f>
        <v>55.75</v>
      </c>
      <c r="D79" s="15"/>
      <c r="E79" s="20">
        <f>E70+E73+E76</f>
        <v>1.4634375</v>
      </c>
      <c r="F79" s="20">
        <f>F70+F73+F76</f>
        <v>0.17561249999999998</v>
      </c>
      <c r="G79" s="52">
        <f>G70+G73+G76</f>
        <v>2.23</v>
      </c>
      <c r="H79" s="53"/>
      <c r="I79" s="54">
        <f>I70+I73+I76</f>
        <v>0.39069600000000004</v>
      </c>
      <c r="J79" s="23">
        <f>E79+F79+I79</f>
        <v>2.029746</v>
      </c>
    </row>
    <row r="80" spans="1:10" ht="12.75" hidden="1">
      <c r="A80" s="90"/>
      <c r="B80" s="24" t="s">
        <v>17</v>
      </c>
      <c r="C80" s="25">
        <f>C71+C74+C77</f>
        <v>44.96</v>
      </c>
      <c r="D80" s="55"/>
      <c r="E80" s="27">
        <f>E71+E74+E77</f>
        <v>1.1802000000000001</v>
      </c>
      <c r="F80" s="27">
        <f>F71+F74+F77</f>
        <v>0.141624</v>
      </c>
      <c r="G80" s="56">
        <f>G71+G74+G77</f>
        <v>2.23</v>
      </c>
      <c r="H80" s="57"/>
      <c r="I80" s="58">
        <f>I71+I74+I77</f>
        <v>0.39069600000000004</v>
      </c>
      <c r="J80" s="31">
        <f>E80+F80+I80</f>
        <v>1.71252</v>
      </c>
    </row>
    <row r="81" spans="1:10" ht="15.75">
      <c r="A81" s="91"/>
      <c r="B81" s="59" t="s">
        <v>24</v>
      </c>
      <c r="C81" s="13"/>
      <c r="D81" s="15"/>
      <c r="E81" s="60"/>
      <c r="F81" s="61"/>
      <c r="G81" s="13"/>
      <c r="H81" s="16"/>
      <c r="I81" s="62"/>
      <c r="J81" s="63"/>
    </row>
    <row r="82" spans="1:10" ht="15.75">
      <c r="A82" s="91"/>
      <c r="B82" s="12" t="s">
        <v>16</v>
      </c>
      <c r="C82" s="13"/>
      <c r="D82" s="15"/>
      <c r="E82" s="20">
        <f>E79*1.08</f>
        <v>1.5805125</v>
      </c>
      <c r="F82" s="21">
        <f>F79*1.08</f>
        <v>0.18966149999999998</v>
      </c>
      <c r="G82" s="13"/>
      <c r="H82" s="16"/>
      <c r="I82" s="22">
        <f>I79*1.08</f>
        <v>0.42195168000000005</v>
      </c>
      <c r="J82" s="23">
        <f>E82+F82+I82</f>
        <v>2.19212568</v>
      </c>
    </row>
    <row r="83" spans="1:10" ht="15.75">
      <c r="A83" s="91"/>
      <c r="B83" s="24" t="s">
        <v>17</v>
      </c>
      <c r="C83" s="64"/>
      <c r="D83" s="55"/>
      <c r="E83" s="20">
        <f>E80*1.08</f>
        <v>1.2746160000000002</v>
      </c>
      <c r="F83" s="21">
        <f>F80*1.08</f>
        <v>0.15295392000000002</v>
      </c>
      <c r="G83" s="13"/>
      <c r="H83" s="16"/>
      <c r="I83" s="22">
        <f>I80*1.08</f>
        <v>0.42195168000000005</v>
      </c>
      <c r="J83" s="23">
        <f>E83+F83+I83</f>
        <v>1.8495216000000003</v>
      </c>
    </row>
    <row r="84" spans="1:10" ht="15.75">
      <c r="A84" s="92"/>
      <c r="B84" s="33" t="s">
        <v>25</v>
      </c>
      <c r="C84" s="39"/>
      <c r="D84" s="41"/>
      <c r="E84" s="48"/>
      <c r="F84" s="49"/>
      <c r="G84" s="39"/>
      <c r="H84" s="42"/>
      <c r="I84" s="50"/>
      <c r="J84" s="51"/>
    </row>
    <row r="85" spans="1:10" ht="15.75">
      <c r="A85" s="92"/>
      <c r="B85" s="12" t="s">
        <v>16</v>
      </c>
      <c r="C85" s="13"/>
      <c r="D85" s="15"/>
      <c r="E85" s="20">
        <f>E82/1.16</f>
        <v>1.3625107758620691</v>
      </c>
      <c r="F85" s="21">
        <f>F82/1.16</f>
        <v>0.16350129310344827</v>
      </c>
      <c r="G85" s="13"/>
      <c r="H85" s="16"/>
      <c r="I85" s="22">
        <f>I82/1.16</f>
        <v>0.36375144827586214</v>
      </c>
      <c r="J85" s="23">
        <f>E85+F85+I85</f>
        <v>1.8897635172413796</v>
      </c>
    </row>
    <row r="86" spans="1:10" ht="15.75">
      <c r="A86" s="92"/>
      <c r="B86" s="24" t="s">
        <v>17</v>
      </c>
      <c r="C86" s="64"/>
      <c r="D86" s="55"/>
      <c r="E86" s="20">
        <f>E83/1.16</f>
        <v>1.0988068965517244</v>
      </c>
      <c r="F86" s="21">
        <f>F83/1.16</f>
        <v>0.13185682758620693</v>
      </c>
      <c r="G86" s="64"/>
      <c r="H86" s="29"/>
      <c r="I86" s="22">
        <f>I83/1.16</f>
        <v>0.36375144827586214</v>
      </c>
      <c r="J86" s="31">
        <f>E86+F86+I86</f>
        <v>1.5944151724137934</v>
      </c>
    </row>
    <row r="87" spans="1:10" ht="30.75">
      <c r="A87" s="93"/>
      <c r="B87" s="47" t="s">
        <v>26</v>
      </c>
      <c r="C87" s="39"/>
      <c r="D87" s="41"/>
      <c r="E87" s="48"/>
      <c r="F87" s="49"/>
      <c r="G87" s="39"/>
      <c r="H87" s="42"/>
      <c r="I87" s="50"/>
      <c r="J87" s="51"/>
    </row>
    <row r="88" spans="1:10" ht="15.75">
      <c r="A88" s="93"/>
      <c r="B88" s="12" t="s">
        <v>16</v>
      </c>
      <c r="C88" s="13"/>
      <c r="D88" s="15"/>
      <c r="E88" s="66">
        <f>E85*2.75</f>
        <v>3.74690463362069</v>
      </c>
      <c r="F88" s="67">
        <f>F85*2.75</f>
        <v>0.44962855603448276</v>
      </c>
      <c r="G88" s="13"/>
      <c r="H88" s="16"/>
      <c r="I88" s="68">
        <f>I85*6.6</f>
        <v>2.40075955862069</v>
      </c>
      <c r="J88" s="23">
        <f>E88+F88+I88</f>
        <v>6.597292748275863</v>
      </c>
    </row>
    <row r="89" spans="1:10" ht="15.75">
      <c r="A89" s="93"/>
      <c r="B89" s="69" t="s">
        <v>17</v>
      </c>
      <c r="C89" s="70"/>
      <c r="D89" s="71"/>
      <c r="E89" s="72">
        <f>E86*2.75</f>
        <v>3.021718965517242</v>
      </c>
      <c r="F89" s="73">
        <f>F86*2.75</f>
        <v>0.36260627586206906</v>
      </c>
      <c r="G89" s="70"/>
      <c r="H89" s="74"/>
      <c r="I89" s="75">
        <f>I86*6.6</f>
        <v>2.40075955862069</v>
      </c>
      <c r="J89" s="76">
        <f>E89+F89+I89</f>
        <v>5.785084800000002</v>
      </c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customHeight="1" hidden="1"/>
    <row r="99" ht="12.75" customHeight="1" hidden="1"/>
    <row r="100" spans="2:10" ht="24" customHeight="1">
      <c r="B100" s="81" t="s">
        <v>0</v>
      </c>
      <c r="C100" s="81"/>
      <c r="D100" s="81"/>
      <c r="E100" s="81"/>
      <c r="F100" s="81"/>
      <c r="G100" s="82" t="s">
        <v>31</v>
      </c>
      <c r="H100" s="4"/>
      <c r="I100" s="4"/>
      <c r="J100" s="5" t="s">
        <v>2</v>
      </c>
    </row>
    <row r="101" spans="1:10" ht="49.5" customHeight="1">
      <c r="A101" s="6" t="s">
        <v>3</v>
      </c>
      <c r="B101" s="6" t="s">
        <v>4</v>
      </c>
      <c r="C101" s="7" t="s">
        <v>5</v>
      </c>
      <c r="D101" s="8" t="s">
        <v>6</v>
      </c>
      <c r="E101" s="7" t="s">
        <v>7</v>
      </c>
      <c r="F101" s="8" t="s">
        <v>8</v>
      </c>
      <c r="G101" s="7" t="s">
        <v>9</v>
      </c>
      <c r="H101" s="9" t="s">
        <v>10</v>
      </c>
      <c r="I101" s="6" t="s">
        <v>11</v>
      </c>
      <c r="J101" s="10" t="s">
        <v>12</v>
      </c>
    </row>
    <row r="102" spans="1:10" ht="12.75" customHeight="1" hidden="1">
      <c r="A102" s="11">
        <v>1</v>
      </c>
      <c r="B102" s="12" t="s">
        <v>32</v>
      </c>
      <c r="C102" s="13"/>
      <c r="D102" s="14" t="s">
        <v>33</v>
      </c>
      <c r="E102" s="13"/>
      <c r="F102" s="15"/>
      <c r="G102" s="13"/>
      <c r="H102" s="16" t="s">
        <v>15</v>
      </c>
      <c r="I102" s="83"/>
      <c r="J102" s="84"/>
    </row>
    <row r="103" spans="1:10" ht="12.75" customHeight="1" hidden="1">
      <c r="A103" s="11"/>
      <c r="B103" s="12" t="s">
        <v>16</v>
      </c>
      <c r="C103" s="19">
        <v>0</v>
      </c>
      <c r="D103" s="14">
        <v>128.75</v>
      </c>
      <c r="E103" s="20">
        <f>C103*D103/1000</f>
        <v>0</v>
      </c>
      <c r="F103" s="21">
        <f>C103*D103/1.25*0.25*0.6/1000</f>
        <v>0</v>
      </c>
      <c r="G103" s="19">
        <v>0</v>
      </c>
      <c r="H103" s="16">
        <f>2.4*305</f>
        <v>732</v>
      </c>
      <c r="I103" s="85">
        <f>G103*H103/1000</f>
        <v>0</v>
      </c>
      <c r="J103" s="86">
        <f>E103+F103+I103</f>
        <v>0</v>
      </c>
    </row>
    <row r="104" spans="1:10" ht="12.75" customHeight="1" hidden="1">
      <c r="A104" s="11"/>
      <c r="B104" s="24" t="s">
        <v>17</v>
      </c>
      <c r="C104" s="25">
        <v>0</v>
      </c>
      <c r="D104" s="26">
        <v>128.75</v>
      </c>
      <c r="E104" s="27">
        <f>C104*D104/1000</f>
        <v>0</v>
      </c>
      <c r="F104" s="28">
        <f>C104*D104/1.25*0.25*0.6/1000</f>
        <v>0</v>
      </c>
      <c r="G104" s="25">
        <v>0</v>
      </c>
      <c r="H104" s="29">
        <f>2.4*305</f>
        <v>732</v>
      </c>
      <c r="I104" s="87">
        <f>G104*H104/1000</f>
        <v>0</v>
      </c>
      <c r="J104" s="88">
        <f>E104+F104+I104</f>
        <v>0</v>
      </c>
    </row>
    <row r="105" spans="1:10" ht="12.75" hidden="1">
      <c r="A105" s="46">
        <v>2</v>
      </c>
      <c r="B105" s="33" t="s">
        <v>18</v>
      </c>
      <c r="C105" s="34"/>
      <c r="D105" s="14" t="s">
        <v>19</v>
      </c>
      <c r="E105" s="35"/>
      <c r="F105" s="36"/>
      <c r="G105" s="37"/>
      <c r="H105" s="16" t="s">
        <v>15</v>
      </c>
      <c r="I105" s="89"/>
      <c r="J105" s="86"/>
    </row>
    <row r="106" spans="1:10" ht="12.75" hidden="1">
      <c r="A106" s="46"/>
      <c r="B106" s="12" t="s">
        <v>16</v>
      </c>
      <c r="C106" s="19">
        <v>0</v>
      </c>
      <c r="D106" s="14">
        <f>87*1.25</f>
        <v>108.75</v>
      </c>
      <c r="E106" s="20">
        <f>C106*D106/1000</f>
        <v>0</v>
      </c>
      <c r="F106" s="21">
        <f>C106*D106/1.25*0.25*0.6/1000</f>
        <v>0</v>
      </c>
      <c r="G106" s="19">
        <v>0</v>
      </c>
      <c r="H106" s="16">
        <f>2.4*305</f>
        <v>732</v>
      </c>
      <c r="I106" s="85">
        <f>G106*H106/1000</f>
        <v>0</v>
      </c>
      <c r="J106" s="86">
        <f>E106+F106+I106</f>
        <v>0</v>
      </c>
    </row>
    <row r="107" spans="1:10" ht="12.75" hidden="1">
      <c r="A107" s="46"/>
      <c r="B107" s="24" t="s">
        <v>17</v>
      </c>
      <c r="C107" s="25">
        <v>0</v>
      </c>
      <c r="D107" s="14">
        <f>87*1.25</f>
        <v>108.75</v>
      </c>
      <c r="E107" s="20">
        <f>C107*D107/1000</f>
        <v>0</v>
      </c>
      <c r="F107" s="21">
        <f>C107*D107/1.25*0.25*0.6/1000</f>
        <v>0</v>
      </c>
      <c r="G107" s="19">
        <v>0</v>
      </c>
      <c r="H107" s="16">
        <f>2.4*305</f>
        <v>732</v>
      </c>
      <c r="I107" s="85">
        <f>G107*H107/1000</f>
        <v>0</v>
      </c>
      <c r="J107" s="86">
        <f>E107+F107+I107</f>
        <v>0</v>
      </c>
    </row>
    <row r="108" spans="1:10" ht="30.75">
      <c r="A108" s="32">
        <v>3</v>
      </c>
      <c r="B108" s="33" t="s">
        <v>20</v>
      </c>
      <c r="C108" s="39"/>
      <c r="D108" s="40" t="s">
        <v>21</v>
      </c>
      <c r="E108" s="39"/>
      <c r="F108" s="41"/>
      <c r="G108" s="39"/>
      <c r="H108" s="42" t="s">
        <v>22</v>
      </c>
      <c r="I108" s="43"/>
      <c r="J108" s="44"/>
    </row>
    <row r="109" spans="1:10" ht="15.75">
      <c r="A109" s="45"/>
      <c r="B109" s="12" t="s">
        <v>16</v>
      </c>
      <c r="C109" s="19">
        <v>38.75</v>
      </c>
      <c r="D109" s="14">
        <v>26.25</v>
      </c>
      <c r="E109" s="20">
        <f>C109*D109/1000</f>
        <v>1.0171875</v>
      </c>
      <c r="F109" s="21">
        <f>C109*D109/1.25*0.25*0.6/1000</f>
        <v>0.1220625</v>
      </c>
      <c r="G109" s="19">
        <v>1.55</v>
      </c>
      <c r="H109" s="16">
        <v>175.2</v>
      </c>
      <c r="I109" s="22">
        <f>G109*H109/1000</f>
        <v>0.2715600000000001</v>
      </c>
      <c r="J109" s="23">
        <f>E109+F109+I109</f>
        <v>1.41081</v>
      </c>
    </row>
    <row r="110" spans="1:10" ht="15.75">
      <c r="A110" s="11"/>
      <c r="B110" s="24" t="s">
        <v>17</v>
      </c>
      <c r="C110" s="25">
        <v>32.52</v>
      </c>
      <c r="D110" s="26">
        <v>26.25</v>
      </c>
      <c r="E110" s="27">
        <f>C110*D110/1000</f>
        <v>0.8536500000000001</v>
      </c>
      <c r="F110" s="28">
        <f>C110*D110/1.25*0.25*0.6/1000</f>
        <v>0.102438</v>
      </c>
      <c r="G110" s="25">
        <v>1.55</v>
      </c>
      <c r="H110" s="29">
        <v>175.2</v>
      </c>
      <c r="I110" s="30">
        <f>G110*H110/1000</f>
        <v>0.2715600000000001</v>
      </c>
      <c r="J110" s="31">
        <f>E110+F110+I110</f>
        <v>1.2276480000000003</v>
      </c>
    </row>
    <row r="111" spans="1:10" ht="12.75" hidden="1">
      <c r="A111" s="90"/>
      <c r="B111" s="47" t="s">
        <v>23</v>
      </c>
      <c r="C111" s="39"/>
      <c r="D111" s="41"/>
      <c r="E111" s="48"/>
      <c r="F111" s="49"/>
      <c r="G111" s="39"/>
      <c r="H111" s="42"/>
      <c r="I111" s="50"/>
      <c r="J111" s="51"/>
    </row>
    <row r="112" spans="1:10" ht="12.75" hidden="1">
      <c r="A112" s="90"/>
      <c r="B112" s="12" t="s">
        <v>16</v>
      </c>
      <c r="C112" s="19">
        <f>C103+C106+C109</f>
        <v>38.75</v>
      </c>
      <c r="D112" s="15"/>
      <c r="E112" s="20">
        <f>E103+E106+E109</f>
        <v>1.0171875</v>
      </c>
      <c r="F112" s="20">
        <f>F103+F106+F109</f>
        <v>0.1220625</v>
      </c>
      <c r="G112" s="20">
        <f>G103+G106+G109</f>
        <v>1.55</v>
      </c>
      <c r="H112" s="53"/>
      <c r="I112" s="54">
        <f>I103+I106+I109</f>
        <v>0.2715600000000001</v>
      </c>
      <c r="J112" s="23">
        <f>E112+F112+I112</f>
        <v>1.41081</v>
      </c>
    </row>
    <row r="113" spans="1:10" ht="12.75" hidden="1">
      <c r="A113" s="90"/>
      <c r="B113" s="24" t="s">
        <v>17</v>
      </c>
      <c r="C113" s="25">
        <f>C104+C107+C110</f>
        <v>32.52</v>
      </c>
      <c r="D113" s="55"/>
      <c r="E113" s="27">
        <f>E104+E107+E110</f>
        <v>0.8536500000000001</v>
      </c>
      <c r="F113" s="27">
        <f>F104+F107+F110</f>
        <v>0.102438</v>
      </c>
      <c r="G113" s="56">
        <f>G104+G107+G110</f>
        <v>1.55</v>
      </c>
      <c r="H113" s="57"/>
      <c r="I113" s="58">
        <f>I104+I107+I110</f>
        <v>0.2715600000000001</v>
      </c>
      <c r="J113" s="31">
        <f>E113+F113+I113</f>
        <v>1.2276480000000003</v>
      </c>
    </row>
    <row r="114" spans="1:10" ht="15.75">
      <c r="A114" s="45"/>
      <c r="B114" s="47" t="s">
        <v>24</v>
      </c>
      <c r="C114" s="39"/>
      <c r="D114" s="41"/>
      <c r="E114" s="60"/>
      <c r="F114" s="61"/>
      <c r="G114" s="13"/>
      <c r="H114" s="16"/>
      <c r="I114" s="94"/>
      <c r="J114" s="95"/>
    </row>
    <row r="115" spans="1:10" ht="15.75">
      <c r="A115" s="45"/>
      <c r="B115" s="12" t="s">
        <v>16</v>
      </c>
      <c r="C115" s="13"/>
      <c r="D115" s="15"/>
      <c r="E115" s="20">
        <f>E112*1.08</f>
        <v>1.0985624999999999</v>
      </c>
      <c r="F115" s="21">
        <f>F112*1.08</f>
        <v>0.13182750000000001</v>
      </c>
      <c r="G115" s="13"/>
      <c r="H115" s="16"/>
      <c r="I115" s="85">
        <f>I112*1.08</f>
        <v>0.2932848000000001</v>
      </c>
      <c r="J115" s="86">
        <f>E115+F115+I115</f>
        <v>1.5236748</v>
      </c>
    </row>
    <row r="116" spans="1:10" ht="15.75">
      <c r="A116" s="45"/>
      <c r="B116" s="24" t="s">
        <v>17</v>
      </c>
      <c r="C116" s="64"/>
      <c r="D116" s="55"/>
      <c r="E116" s="20">
        <f>E113*1.08</f>
        <v>0.9219420000000002</v>
      </c>
      <c r="F116" s="21">
        <f>F113*1.08</f>
        <v>0.11063304</v>
      </c>
      <c r="G116" s="13"/>
      <c r="H116" s="16"/>
      <c r="I116" s="85">
        <f>I113*1.08</f>
        <v>0.2932848000000001</v>
      </c>
      <c r="J116" s="86">
        <f>E116+F116+I116</f>
        <v>1.3258598400000003</v>
      </c>
    </row>
    <row r="117" spans="1:10" ht="15.75">
      <c r="A117" s="45"/>
      <c r="B117" s="33" t="s">
        <v>25</v>
      </c>
      <c r="C117" s="39"/>
      <c r="D117" s="41"/>
      <c r="E117" s="48"/>
      <c r="F117" s="49"/>
      <c r="G117" s="39"/>
      <c r="H117" s="42"/>
      <c r="I117" s="96"/>
      <c r="J117" s="97"/>
    </row>
    <row r="118" spans="1:10" ht="15.75">
      <c r="A118" s="45"/>
      <c r="B118" s="12" t="s">
        <v>16</v>
      </c>
      <c r="C118" s="13"/>
      <c r="D118" s="15"/>
      <c r="E118" s="20">
        <f>E115/1.16</f>
        <v>0.9470366379310344</v>
      </c>
      <c r="F118" s="21">
        <f>F115/1.16</f>
        <v>0.11364439655172416</v>
      </c>
      <c r="G118" s="13"/>
      <c r="H118" s="16"/>
      <c r="I118" s="85">
        <f>I115/1.16</f>
        <v>0.25283172413793115</v>
      </c>
      <c r="J118" s="86">
        <f>E118+F118+I118</f>
        <v>1.3135127586206898</v>
      </c>
    </row>
    <row r="119" spans="1:10" ht="15.75">
      <c r="A119" s="45"/>
      <c r="B119" s="24" t="s">
        <v>17</v>
      </c>
      <c r="C119" s="64"/>
      <c r="D119" s="55"/>
      <c r="E119" s="20">
        <f>E116/1.16</f>
        <v>0.7947775862068968</v>
      </c>
      <c r="F119" s="21">
        <f>F116/1.16</f>
        <v>0.0953733103448276</v>
      </c>
      <c r="G119" s="64"/>
      <c r="H119" s="29"/>
      <c r="I119" s="85">
        <f>I116/1.16</f>
        <v>0.25283172413793115</v>
      </c>
      <c r="J119" s="88">
        <f>E119+F119+I119</f>
        <v>1.1429826206896556</v>
      </c>
    </row>
    <row r="120" spans="1:10" ht="30.75">
      <c r="A120" s="65"/>
      <c r="B120" s="47" t="s">
        <v>26</v>
      </c>
      <c r="C120" s="39"/>
      <c r="D120" s="41"/>
      <c r="E120" s="48"/>
      <c r="F120" s="49"/>
      <c r="G120" s="39"/>
      <c r="H120" s="42"/>
      <c r="I120" s="96"/>
      <c r="J120" s="97"/>
    </row>
    <row r="121" spans="1:10" ht="15.75">
      <c r="A121" s="65"/>
      <c r="B121" s="12" t="s">
        <v>16</v>
      </c>
      <c r="C121" s="13"/>
      <c r="D121" s="15"/>
      <c r="E121" s="66">
        <f>E118*2.75</f>
        <v>2.6043507543103446</v>
      </c>
      <c r="F121" s="67">
        <f>F118*2.75</f>
        <v>0.31252209051724145</v>
      </c>
      <c r="G121" s="13"/>
      <c r="H121" s="16"/>
      <c r="I121" s="98">
        <f>I118*6.6</f>
        <v>1.6686893793103454</v>
      </c>
      <c r="J121" s="86">
        <f>E121+F121+I121</f>
        <v>4.585562224137932</v>
      </c>
    </row>
    <row r="122" spans="1:10" ht="15.75">
      <c r="A122" s="65"/>
      <c r="B122" s="69" t="s">
        <v>17</v>
      </c>
      <c r="C122" s="70"/>
      <c r="D122" s="71"/>
      <c r="E122" s="72">
        <f>E119*2.75</f>
        <v>2.185638362068966</v>
      </c>
      <c r="F122" s="73">
        <f>F119*2.75</f>
        <v>0.2622766034482759</v>
      </c>
      <c r="G122" s="70"/>
      <c r="H122" s="74"/>
      <c r="I122" s="99">
        <f>I119*6.6</f>
        <v>1.6686893793103454</v>
      </c>
      <c r="J122" s="100">
        <f>E122+F122+I122</f>
        <v>4.1166043448275875</v>
      </c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customHeight="1" hidden="1"/>
    <row r="133" spans="2:10" ht="39" customHeight="1">
      <c r="B133" s="81" t="s">
        <v>0</v>
      </c>
      <c r="C133" s="81"/>
      <c r="D133" s="81"/>
      <c r="E133" s="81"/>
      <c r="F133" s="81"/>
      <c r="G133" s="82" t="s">
        <v>34</v>
      </c>
      <c r="H133" s="4"/>
      <c r="I133" s="4"/>
      <c r="J133" s="5" t="s">
        <v>2</v>
      </c>
    </row>
    <row r="134" spans="1:10" ht="49.5" customHeight="1">
      <c r="A134" s="6" t="s">
        <v>3</v>
      </c>
      <c r="B134" s="6" t="s">
        <v>4</v>
      </c>
      <c r="C134" s="7" t="s">
        <v>5</v>
      </c>
      <c r="D134" s="8" t="s">
        <v>6</v>
      </c>
      <c r="E134" s="7" t="s">
        <v>7</v>
      </c>
      <c r="F134" s="8" t="s">
        <v>8</v>
      </c>
      <c r="G134" s="7" t="s">
        <v>9</v>
      </c>
      <c r="H134" s="9" t="s">
        <v>10</v>
      </c>
      <c r="I134" s="6" t="s">
        <v>11</v>
      </c>
      <c r="J134" s="10" t="s">
        <v>12</v>
      </c>
    </row>
    <row r="135" spans="1:10" ht="12.75" customHeight="1" hidden="1">
      <c r="A135" s="11">
        <v>1</v>
      </c>
      <c r="B135" s="12" t="s">
        <v>32</v>
      </c>
      <c r="C135" s="13"/>
      <c r="D135" s="14" t="s">
        <v>33</v>
      </c>
      <c r="E135" s="13"/>
      <c r="F135" s="15"/>
      <c r="G135" s="13"/>
      <c r="H135" s="16" t="s">
        <v>15</v>
      </c>
      <c r="I135" s="83"/>
      <c r="J135" s="84"/>
    </row>
    <row r="136" spans="1:10" ht="12.75" customHeight="1" hidden="1">
      <c r="A136" s="11"/>
      <c r="B136" s="12" t="s">
        <v>16</v>
      </c>
      <c r="C136" s="19">
        <v>0</v>
      </c>
      <c r="D136" s="14">
        <v>128.75</v>
      </c>
      <c r="E136" s="20">
        <f>C136*D136/1000</f>
        <v>0</v>
      </c>
      <c r="F136" s="21">
        <f>C136*D136/1.25*0.25*0.6/1000</f>
        <v>0</v>
      </c>
      <c r="G136" s="19">
        <v>0</v>
      </c>
      <c r="H136" s="16">
        <f>2.4*305</f>
        <v>732</v>
      </c>
      <c r="I136" s="85">
        <f>G136*H136/1000</f>
        <v>0</v>
      </c>
      <c r="J136" s="86">
        <f>E136+F136+I136</f>
        <v>0</v>
      </c>
    </row>
    <row r="137" spans="1:10" ht="12.75" customHeight="1" hidden="1">
      <c r="A137" s="11"/>
      <c r="B137" s="24" t="s">
        <v>17</v>
      </c>
      <c r="C137" s="25">
        <v>0</v>
      </c>
      <c r="D137" s="26">
        <v>128.75</v>
      </c>
      <c r="E137" s="27">
        <f>C137*D137/1000</f>
        <v>0</v>
      </c>
      <c r="F137" s="28">
        <f>C137*D137/1.25*0.25*0.6/1000</f>
        <v>0</v>
      </c>
      <c r="G137" s="25">
        <v>0</v>
      </c>
      <c r="H137" s="29">
        <f>2.4*305</f>
        <v>732</v>
      </c>
      <c r="I137" s="87">
        <f>G137*H137/1000</f>
        <v>0</v>
      </c>
      <c r="J137" s="88">
        <f>E137+F137+I137</f>
        <v>0</v>
      </c>
    </row>
    <row r="138" spans="1:10" ht="12.75" customHeight="1" hidden="1">
      <c r="A138" s="46">
        <v>2</v>
      </c>
      <c r="B138" s="33" t="s">
        <v>18</v>
      </c>
      <c r="C138" s="34"/>
      <c r="D138" s="14" t="s">
        <v>19</v>
      </c>
      <c r="E138" s="35"/>
      <c r="F138" s="36"/>
      <c r="G138" s="37"/>
      <c r="H138" s="16" t="s">
        <v>15</v>
      </c>
      <c r="I138" s="89"/>
      <c r="J138" s="86"/>
    </row>
    <row r="139" spans="1:10" ht="12.75" hidden="1">
      <c r="A139" s="46"/>
      <c r="B139" s="12" t="s">
        <v>16</v>
      </c>
      <c r="C139" s="19">
        <v>0</v>
      </c>
      <c r="D139" s="14">
        <f>87*1.25</f>
        <v>108.75</v>
      </c>
      <c r="E139" s="20">
        <f>C139*D139/1000</f>
        <v>0</v>
      </c>
      <c r="F139" s="21">
        <f>C139*D139/1.25*0.25*0.6/1000</f>
        <v>0</v>
      </c>
      <c r="G139" s="19">
        <v>0</v>
      </c>
      <c r="H139" s="16">
        <f>2.4*305</f>
        <v>732</v>
      </c>
      <c r="I139" s="85">
        <f>G139*H139/1000</f>
        <v>0</v>
      </c>
      <c r="J139" s="86">
        <f>E139+F139+I139</f>
        <v>0</v>
      </c>
    </row>
    <row r="140" spans="1:10" ht="12.75" hidden="1">
      <c r="A140" s="46"/>
      <c r="B140" s="24" t="s">
        <v>17</v>
      </c>
      <c r="C140" s="25">
        <v>0</v>
      </c>
      <c r="D140" s="14">
        <f>87*1.25</f>
        <v>108.75</v>
      </c>
      <c r="E140" s="20">
        <f>C140*D140/1000</f>
        <v>0</v>
      </c>
      <c r="F140" s="21">
        <f>C140*D140/1.25*0.25*0.6/1000</f>
        <v>0</v>
      </c>
      <c r="G140" s="19">
        <v>0</v>
      </c>
      <c r="H140" s="16">
        <f>2.4*305</f>
        <v>732</v>
      </c>
      <c r="I140" s="85">
        <f>G140*H140/1000</f>
        <v>0</v>
      </c>
      <c r="J140" s="86">
        <f>E140+F140+I140</f>
        <v>0</v>
      </c>
    </row>
    <row r="141" spans="1:10" ht="30.75">
      <c r="A141" s="32">
        <v>3</v>
      </c>
      <c r="B141" s="33" t="s">
        <v>20</v>
      </c>
      <c r="C141" s="39"/>
      <c r="D141" s="40" t="s">
        <v>21</v>
      </c>
      <c r="E141" s="39"/>
      <c r="F141" s="41"/>
      <c r="G141" s="39"/>
      <c r="H141" s="42" t="s">
        <v>22</v>
      </c>
      <c r="I141" s="43"/>
      <c r="J141" s="44"/>
    </row>
    <row r="142" spans="1:10" ht="15.75">
      <c r="A142" s="45"/>
      <c r="B142" s="12" t="s">
        <v>16</v>
      </c>
      <c r="C142" s="19">
        <v>27.25</v>
      </c>
      <c r="D142" s="14">
        <v>26.25</v>
      </c>
      <c r="E142" s="20">
        <f>C142*D142/1000</f>
        <v>0.7153125</v>
      </c>
      <c r="F142" s="21">
        <f>C142*D142/1.25*0.25*0.6/1000</f>
        <v>0.0858375</v>
      </c>
      <c r="G142" s="19">
        <v>1.09</v>
      </c>
      <c r="H142" s="16">
        <v>175.2</v>
      </c>
      <c r="I142" s="22">
        <f>G142*H142/1000</f>
        <v>0.19096800000000005</v>
      </c>
      <c r="J142" s="23">
        <f>E142+F142+I142</f>
        <v>0.992118</v>
      </c>
    </row>
    <row r="143" spans="1:10" ht="15.75">
      <c r="A143" s="11"/>
      <c r="B143" s="24" t="s">
        <v>17</v>
      </c>
      <c r="C143" s="25">
        <v>24.71</v>
      </c>
      <c r="D143" s="26">
        <v>26.25</v>
      </c>
      <c r="E143" s="27">
        <f>C143*D143/1000</f>
        <v>0.6486375000000001</v>
      </c>
      <c r="F143" s="28">
        <f>C143*D143/1.25*0.25*0.6/1000</f>
        <v>0.07783650000000002</v>
      </c>
      <c r="G143" s="25">
        <v>1.09</v>
      </c>
      <c r="H143" s="29">
        <v>175.2</v>
      </c>
      <c r="I143" s="30">
        <f>G143*H143/1000</f>
        <v>0.19096800000000005</v>
      </c>
      <c r="J143" s="31">
        <f>E143+F143+I143</f>
        <v>0.9174420000000001</v>
      </c>
    </row>
    <row r="144" spans="1:10" ht="15.75">
      <c r="A144" s="90"/>
      <c r="B144" s="47" t="s">
        <v>24</v>
      </c>
      <c r="C144" s="39"/>
      <c r="D144" s="41"/>
      <c r="E144" s="48"/>
      <c r="F144" s="49"/>
      <c r="G144" s="39"/>
      <c r="H144" s="42"/>
      <c r="I144" s="50"/>
      <c r="J144" s="51"/>
    </row>
    <row r="145" spans="1:10" ht="15.75">
      <c r="A145" s="90"/>
      <c r="B145" s="12" t="s">
        <v>16</v>
      </c>
      <c r="C145" s="19"/>
      <c r="D145" s="15"/>
      <c r="E145" s="20">
        <f>(E136+E139+E142)*1.08</f>
        <v>0.7725375000000001</v>
      </c>
      <c r="F145" s="20">
        <f>(F136+F139+F142)*1.08</f>
        <v>0.09270450000000001</v>
      </c>
      <c r="G145" s="20"/>
      <c r="H145" s="53"/>
      <c r="I145" s="20">
        <f>(I136+I139+I142)*1.08</f>
        <v>0.20624544000000009</v>
      </c>
      <c r="J145" s="23">
        <f>E145+F145+I145</f>
        <v>1.07148744</v>
      </c>
    </row>
    <row r="146" spans="1:10" ht="15.75">
      <c r="A146" s="90"/>
      <c r="B146" s="24" t="s">
        <v>17</v>
      </c>
      <c r="C146" s="25"/>
      <c r="D146" s="55"/>
      <c r="E146" s="20">
        <f>(E137+E140+E143)*1.08</f>
        <v>0.7005285000000001</v>
      </c>
      <c r="F146" s="20">
        <f>(F137+F140+F143)*1.08</f>
        <v>0.08406342000000003</v>
      </c>
      <c r="G146" s="56"/>
      <c r="H146" s="57"/>
      <c r="I146" s="20">
        <f>(I137+I140+I143)*1.08</f>
        <v>0.20624544000000009</v>
      </c>
      <c r="J146" s="31">
        <f>E146+F146+I146</f>
        <v>0.9908373600000002</v>
      </c>
    </row>
    <row r="147" spans="1:10" ht="15.75">
      <c r="A147" s="45"/>
      <c r="B147" s="33" t="s">
        <v>25</v>
      </c>
      <c r="C147" s="39"/>
      <c r="D147" s="41"/>
      <c r="E147" s="48"/>
      <c r="F147" s="49"/>
      <c r="G147" s="39"/>
      <c r="H147" s="42"/>
      <c r="I147" s="96"/>
      <c r="J147" s="97"/>
    </row>
    <row r="148" spans="1:10" ht="15.75">
      <c r="A148" s="45"/>
      <c r="B148" s="12" t="s">
        <v>16</v>
      </c>
      <c r="C148" s="13"/>
      <c r="D148" s="15"/>
      <c r="E148" s="20">
        <f>E145/1.16</f>
        <v>0.665980603448276</v>
      </c>
      <c r="F148" s="21">
        <f>F145/1.16</f>
        <v>0.07991767241379312</v>
      </c>
      <c r="G148" s="13"/>
      <c r="H148" s="16"/>
      <c r="I148" s="85">
        <f>I145/1.16</f>
        <v>0.17779779310344837</v>
      </c>
      <c r="J148" s="86">
        <f>E148+F148+I148</f>
        <v>0.9236960689655175</v>
      </c>
    </row>
    <row r="149" spans="1:10" ht="15.75">
      <c r="A149" s="45"/>
      <c r="B149" s="24" t="s">
        <v>17</v>
      </c>
      <c r="C149" s="64"/>
      <c r="D149" s="55"/>
      <c r="E149" s="20">
        <f>E146/1.16</f>
        <v>0.603903879310345</v>
      </c>
      <c r="F149" s="21">
        <f>F146/1.16</f>
        <v>0.07246846551724141</v>
      </c>
      <c r="G149" s="64"/>
      <c r="H149" s="29"/>
      <c r="I149" s="85">
        <f>I146/1.16</f>
        <v>0.17779779310344837</v>
      </c>
      <c r="J149" s="88">
        <f>E149+F149+I149</f>
        <v>0.8541701379310347</v>
      </c>
    </row>
    <row r="150" spans="1:10" ht="30.75">
      <c r="A150" s="65"/>
      <c r="B150" s="47" t="s">
        <v>26</v>
      </c>
      <c r="C150" s="39"/>
      <c r="D150" s="41"/>
      <c r="E150" s="48"/>
      <c r="F150" s="49"/>
      <c r="G150" s="39"/>
      <c r="H150" s="42"/>
      <c r="I150" s="96"/>
      <c r="J150" s="97"/>
    </row>
    <row r="151" spans="1:10" ht="15.75">
      <c r="A151" s="65"/>
      <c r="B151" s="12" t="s">
        <v>16</v>
      </c>
      <c r="C151" s="13"/>
      <c r="D151" s="15"/>
      <c r="E151" s="66">
        <f>E148*2.75</f>
        <v>1.8314466594827592</v>
      </c>
      <c r="F151" s="67">
        <f>F148*2.75</f>
        <v>0.21977359913793107</v>
      </c>
      <c r="G151" s="13"/>
      <c r="H151" s="16"/>
      <c r="I151" s="98">
        <f>I148*6.6</f>
        <v>1.173465434482759</v>
      </c>
      <c r="J151" s="86">
        <f>E151+F151+I151</f>
        <v>3.2246856931034493</v>
      </c>
    </row>
    <row r="152" spans="1:10" ht="15.75">
      <c r="A152" s="65"/>
      <c r="B152" s="69" t="s">
        <v>17</v>
      </c>
      <c r="C152" s="70"/>
      <c r="D152" s="71"/>
      <c r="E152" s="72">
        <f>E149*2.75</f>
        <v>1.6607356681034486</v>
      </c>
      <c r="F152" s="73">
        <f>F149*2.75</f>
        <v>0.19928828017241387</v>
      </c>
      <c r="G152" s="70"/>
      <c r="H152" s="74"/>
      <c r="I152" s="99">
        <f>I149*6.6</f>
        <v>1.173465434482759</v>
      </c>
      <c r="J152" s="100">
        <f>E152+F152+I152</f>
        <v>3.0334893827586216</v>
      </c>
    </row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customHeight="1" hidden="1"/>
    <row r="163" spans="2:10" ht="20.25" customHeight="1">
      <c r="B163" s="81" t="s">
        <v>0</v>
      </c>
      <c r="C163" s="81"/>
      <c r="D163" s="81"/>
      <c r="E163" s="81"/>
      <c r="F163" s="81"/>
      <c r="G163" s="82" t="s">
        <v>35</v>
      </c>
      <c r="H163" s="4"/>
      <c r="I163" s="4"/>
      <c r="J163" s="5" t="s">
        <v>2</v>
      </c>
    </row>
    <row r="164" spans="1:10" ht="49.5" customHeight="1">
      <c r="A164" s="6" t="s">
        <v>3</v>
      </c>
      <c r="B164" s="6" t="s">
        <v>4</v>
      </c>
      <c r="C164" s="7" t="s">
        <v>5</v>
      </c>
      <c r="D164" s="8" t="s">
        <v>6</v>
      </c>
      <c r="E164" s="7" t="s">
        <v>7</v>
      </c>
      <c r="F164" s="8" t="s">
        <v>8</v>
      </c>
      <c r="G164" s="7" t="s">
        <v>9</v>
      </c>
      <c r="H164" s="9" t="s">
        <v>10</v>
      </c>
      <c r="I164" s="6" t="s">
        <v>11</v>
      </c>
      <c r="J164" s="10" t="s">
        <v>12</v>
      </c>
    </row>
    <row r="165" spans="1:10" ht="12.75" customHeight="1" hidden="1">
      <c r="A165" s="11">
        <v>1</v>
      </c>
      <c r="B165" s="12" t="s">
        <v>32</v>
      </c>
      <c r="C165" s="13"/>
      <c r="D165" s="14" t="s">
        <v>33</v>
      </c>
      <c r="E165" s="13"/>
      <c r="F165" s="15"/>
      <c r="G165" s="13"/>
      <c r="H165" s="16" t="s">
        <v>15</v>
      </c>
      <c r="I165" s="83"/>
      <c r="J165" s="84"/>
    </row>
    <row r="166" spans="1:10" ht="12.75" customHeight="1" hidden="1">
      <c r="A166" s="11"/>
      <c r="B166" s="12" t="s">
        <v>16</v>
      </c>
      <c r="C166" s="19">
        <v>0</v>
      </c>
      <c r="D166" s="14">
        <v>128.75</v>
      </c>
      <c r="E166" s="20">
        <f>C166*D166/1000</f>
        <v>0</v>
      </c>
      <c r="F166" s="21">
        <f>C166*D166/1.25*0.25*0.6/1000</f>
        <v>0</v>
      </c>
      <c r="G166" s="19">
        <v>0</v>
      </c>
      <c r="H166" s="16">
        <f>2.4*305</f>
        <v>732</v>
      </c>
      <c r="I166" s="85">
        <f>G166*H166/1000</f>
        <v>0</v>
      </c>
      <c r="J166" s="86">
        <f>E166+F166+I166</f>
        <v>0</v>
      </c>
    </row>
    <row r="167" spans="1:10" ht="12.75" customHeight="1" hidden="1">
      <c r="A167" s="11"/>
      <c r="B167" s="24" t="s">
        <v>17</v>
      </c>
      <c r="C167" s="25">
        <v>0</v>
      </c>
      <c r="D167" s="26">
        <v>128.75</v>
      </c>
      <c r="E167" s="27">
        <f>C167*D167/1000</f>
        <v>0</v>
      </c>
      <c r="F167" s="28">
        <f>C167*D167/1.25*0.25*0.6/1000</f>
        <v>0</v>
      </c>
      <c r="G167" s="25">
        <v>0</v>
      </c>
      <c r="H167" s="29">
        <f>2.4*305</f>
        <v>732</v>
      </c>
      <c r="I167" s="87">
        <f>G167*H167/1000</f>
        <v>0</v>
      </c>
      <c r="J167" s="88">
        <f>E167+F167+I167</f>
        <v>0</v>
      </c>
    </row>
    <row r="168" spans="1:10" ht="12.75" hidden="1">
      <c r="A168" s="46">
        <v>2</v>
      </c>
      <c r="B168" s="33" t="s">
        <v>18</v>
      </c>
      <c r="C168" s="34"/>
      <c r="D168" s="14" t="s">
        <v>19</v>
      </c>
      <c r="E168" s="35"/>
      <c r="F168" s="36"/>
      <c r="G168" s="37"/>
      <c r="H168" s="16" t="s">
        <v>15</v>
      </c>
      <c r="I168" s="89"/>
      <c r="J168" s="86"/>
    </row>
    <row r="169" spans="1:10" ht="12.75" hidden="1">
      <c r="A169" s="46"/>
      <c r="B169" s="12" t="s">
        <v>16</v>
      </c>
      <c r="C169" s="19">
        <v>0</v>
      </c>
      <c r="D169" s="14">
        <f>87*1.25</f>
        <v>108.75</v>
      </c>
      <c r="E169" s="20">
        <f>C169*D169/1000</f>
        <v>0</v>
      </c>
      <c r="F169" s="21">
        <f>C169*D169/1.25*0.25*0.6/1000</f>
        <v>0</v>
      </c>
      <c r="G169" s="19">
        <v>0</v>
      </c>
      <c r="H169" s="16">
        <f>2.4*305</f>
        <v>732</v>
      </c>
      <c r="I169" s="85">
        <f>G169*H169/1000</f>
        <v>0</v>
      </c>
      <c r="J169" s="86">
        <f>E169+F169+I169</f>
        <v>0</v>
      </c>
    </row>
    <row r="170" spans="1:10" ht="12.75" hidden="1">
      <c r="A170" s="46"/>
      <c r="B170" s="24" t="s">
        <v>17</v>
      </c>
      <c r="C170" s="25">
        <v>0</v>
      </c>
      <c r="D170" s="14">
        <f>87*1.25</f>
        <v>108.75</v>
      </c>
      <c r="E170" s="20">
        <f>C170*D170/1000</f>
        <v>0</v>
      </c>
      <c r="F170" s="21">
        <f>C170*D170/1.25*0.25*0.6/1000</f>
        <v>0</v>
      </c>
      <c r="G170" s="19">
        <v>0</v>
      </c>
      <c r="H170" s="16">
        <f>2.4*305</f>
        <v>732</v>
      </c>
      <c r="I170" s="85">
        <f>G170*H170/1000</f>
        <v>0</v>
      </c>
      <c r="J170" s="86">
        <f>E170+F170+I170</f>
        <v>0</v>
      </c>
    </row>
    <row r="171" spans="1:10" ht="30.75">
      <c r="A171" s="32">
        <v>3</v>
      </c>
      <c r="B171" s="33" t="s">
        <v>20</v>
      </c>
      <c r="C171" s="39"/>
      <c r="D171" s="40" t="s">
        <v>21</v>
      </c>
      <c r="E171" s="39"/>
      <c r="F171" s="41"/>
      <c r="G171" s="39"/>
      <c r="H171" s="42" t="s">
        <v>22</v>
      </c>
      <c r="I171" s="43"/>
      <c r="J171" s="44"/>
    </row>
    <row r="172" spans="1:10" ht="15.75">
      <c r="A172" s="45"/>
      <c r="B172" s="12" t="s">
        <v>16</v>
      </c>
      <c r="C172" s="19">
        <v>54.25</v>
      </c>
      <c r="D172" s="14">
        <v>26.25</v>
      </c>
      <c r="E172" s="20">
        <f>C172*D172/1000</f>
        <v>1.4240625</v>
      </c>
      <c r="F172" s="21">
        <f>C172*D172/1.25*0.25*0.6/1000</f>
        <v>0.1708875</v>
      </c>
      <c r="G172" s="19">
        <v>2.17</v>
      </c>
      <c r="H172" s="16">
        <v>175.2</v>
      </c>
      <c r="I172" s="22">
        <f>G172*H172/1000</f>
        <v>0.380184</v>
      </c>
      <c r="J172" s="23">
        <f>E172+F172+I172</f>
        <v>1.9751340000000002</v>
      </c>
    </row>
    <row r="173" spans="1:10" ht="15.75">
      <c r="A173" s="11"/>
      <c r="B173" s="24" t="s">
        <v>17</v>
      </c>
      <c r="C173" s="25">
        <v>45.98</v>
      </c>
      <c r="D173" s="26">
        <v>26.25</v>
      </c>
      <c r="E173" s="27">
        <f>C173*D173/1000</f>
        <v>1.2069750000000001</v>
      </c>
      <c r="F173" s="28">
        <f>C173*D173/1.25*0.25*0.6/1000</f>
        <v>0.14483700000000002</v>
      </c>
      <c r="G173" s="25">
        <v>2.17</v>
      </c>
      <c r="H173" s="29">
        <v>175.2</v>
      </c>
      <c r="I173" s="30">
        <f>G173*H173/1000</f>
        <v>0.380184</v>
      </c>
      <c r="J173" s="31">
        <f>E173+F173+I173</f>
        <v>1.7319960000000003</v>
      </c>
    </row>
    <row r="174" spans="1:10" ht="15.75">
      <c r="A174" s="90"/>
      <c r="B174" s="47" t="s">
        <v>24</v>
      </c>
      <c r="C174" s="39"/>
      <c r="D174" s="41"/>
      <c r="E174" s="48"/>
      <c r="F174" s="49"/>
      <c r="G174" s="39"/>
      <c r="H174" s="42"/>
      <c r="I174" s="50"/>
      <c r="J174" s="51"/>
    </row>
    <row r="175" spans="1:10" ht="15.75">
      <c r="A175" s="90"/>
      <c r="B175" s="12" t="s">
        <v>16</v>
      </c>
      <c r="C175" s="19"/>
      <c r="D175" s="15"/>
      <c r="E175" s="20">
        <f>(E166+E169+E172)*1.08</f>
        <v>1.5379875</v>
      </c>
      <c r="F175" s="20">
        <f>(F166+F169+F172)*1.08</f>
        <v>0.18455850000000001</v>
      </c>
      <c r="G175" s="20"/>
      <c r="H175" s="53"/>
      <c r="I175" s="20">
        <f>(I166+I169+I172)*1.08</f>
        <v>0.41059872000000003</v>
      </c>
      <c r="J175" s="23">
        <f>E175+F175+I175</f>
        <v>2.13314472</v>
      </c>
    </row>
    <row r="176" spans="1:10" ht="15.75">
      <c r="A176" s="90"/>
      <c r="B176" s="24" t="s">
        <v>17</v>
      </c>
      <c r="C176" s="25"/>
      <c r="D176" s="55"/>
      <c r="E176" s="20">
        <f>(E167+E170+E173)*1.08</f>
        <v>1.3035330000000003</v>
      </c>
      <c r="F176" s="20">
        <f>(F167+F170+F173)*1.08</f>
        <v>0.15642396000000003</v>
      </c>
      <c r="G176" s="56"/>
      <c r="H176" s="57"/>
      <c r="I176" s="20">
        <f>(I167+I170+I173)*1.08</f>
        <v>0.41059872000000003</v>
      </c>
      <c r="J176" s="31">
        <f>E176+F176+I176</f>
        <v>1.8705556800000005</v>
      </c>
    </row>
    <row r="177" spans="1:10" ht="15.75">
      <c r="A177" s="45"/>
      <c r="B177" s="33" t="s">
        <v>25</v>
      </c>
      <c r="C177" s="39"/>
      <c r="D177" s="41"/>
      <c r="E177" s="48"/>
      <c r="F177" s="49"/>
      <c r="G177" s="39"/>
      <c r="H177" s="42"/>
      <c r="I177" s="96"/>
      <c r="J177" s="97"/>
    </row>
    <row r="178" spans="1:10" ht="15.75">
      <c r="A178" s="45"/>
      <c r="B178" s="12" t="s">
        <v>16</v>
      </c>
      <c r="C178" s="13"/>
      <c r="D178" s="15"/>
      <c r="E178" s="20">
        <f>E175/1.16</f>
        <v>1.3258512931034485</v>
      </c>
      <c r="F178" s="21">
        <f>F175/1.16</f>
        <v>0.15910215517241383</v>
      </c>
      <c r="G178" s="13"/>
      <c r="H178" s="16"/>
      <c r="I178" s="85">
        <f>I175/1.16</f>
        <v>0.3539644137931035</v>
      </c>
      <c r="J178" s="86">
        <f>E178+F178+I178</f>
        <v>1.838917862068966</v>
      </c>
    </row>
    <row r="179" spans="1:10" ht="15.75">
      <c r="A179" s="45"/>
      <c r="B179" s="24" t="s">
        <v>17</v>
      </c>
      <c r="C179" s="64"/>
      <c r="D179" s="55"/>
      <c r="E179" s="20">
        <f>E176/1.16</f>
        <v>1.1237353448275864</v>
      </c>
      <c r="F179" s="21">
        <f>F176/1.16</f>
        <v>0.13484824137931037</v>
      </c>
      <c r="G179" s="64"/>
      <c r="H179" s="29"/>
      <c r="I179" s="85">
        <f>I176/1.16</f>
        <v>0.3539644137931035</v>
      </c>
      <c r="J179" s="88">
        <f>E179+F179+I179</f>
        <v>1.6125480000000003</v>
      </c>
    </row>
    <row r="180" spans="1:10" ht="30.75">
      <c r="A180" s="65"/>
      <c r="B180" s="47" t="s">
        <v>26</v>
      </c>
      <c r="C180" s="39"/>
      <c r="D180" s="41"/>
      <c r="E180" s="48"/>
      <c r="F180" s="49"/>
      <c r="G180" s="39"/>
      <c r="H180" s="42"/>
      <c r="I180" s="96"/>
      <c r="J180" s="97"/>
    </row>
    <row r="181" spans="1:10" ht="15.75">
      <c r="A181" s="65"/>
      <c r="B181" s="12" t="s">
        <v>16</v>
      </c>
      <c r="C181" s="13"/>
      <c r="D181" s="15"/>
      <c r="E181" s="66">
        <f>E178*2.75</f>
        <v>3.6460910560344835</v>
      </c>
      <c r="F181" s="67">
        <f>F178*2.75</f>
        <v>0.437530926724138</v>
      </c>
      <c r="G181" s="13"/>
      <c r="H181" s="16"/>
      <c r="I181" s="98">
        <f>I178*6.6</f>
        <v>2.336165131034483</v>
      </c>
      <c r="J181" s="86">
        <f>E181+F181+I181</f>
        <v>6.419787113793104</v>
      </c>
    </row>
    <row r="182" spans="1:10" ht="15.75">
      <c r="A182" s="65"/>
      <c r="B182" s="69" t="s">
        <v>17</v>
      </c>
      <c r="C182" s="70"/>
      <c r="D182" s="71"/>
      <c r="E182" s="72">
        <f>E179*2.75</f>
        <v>3.0902721982758625</v>
      </c>
      <c r="F182" s="73">
        <f>F179*2.75</f>
        <v>0.37083266379310353</v>
      </c>
      <c r="G182" s="70"/>
      <c r="H182" s="74"/>
      <c r="I182" s="99">
        <f>I179*6.6</f>
        <v>2.336165131034483</v>
      </c>
      <c r="J182" s="100">
        <f>E182+F182+I182</f>
        <v>5.797269993103449</v>
      </c>
    </row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customHeight="1" hidden="1"/>
    <row r="193" spans="2:10" ht="21.75" customHeight="1">
      <c r="B193" s="81" t="s">
        <v>0</v>
      </c>
      <c r="C193" s="81"/>
      <c r="D193" s="81"/>
      <c r="E193" s="81"/>
      <c r="F193" s="81"/>
      <c r="G193" s="82" t="s">
        <v>36</v>
      </c>
      <c r="H193" s="4"/>
      <c r="I193" s="4"/>
      <c r="J193" s="5" t="s">
        <v>2</v>
      </c>
    </row>
    <row r="194" spans="1:10" ht="49.5" customHeight="1">
      <c r="A194" s="6" t="s">
        <v>3</v>
      </c>
      <c r="B194" s="6" t="s">
        <v>4</v>
      </c>
      <c r="C194" s="7" t="s">
        <v>5</v>
      </c>
      <c r="D194" s="8" t="s">
        <v>6</v>
      </c>
      <c r="E194" s="7" t="s">
        <v>7</v>
      </c>
      <c r="F194" s="8" t="s">
        <v>8</v>
      </c>
      <c r="G194" s="7" t="s">
        <v>9</v>
      </c>
      <c r="H194" s="9" t="s">
        <v>10</v>
      </c>
      <c r="I194" s="6" t="s">
        <v>11</v>
      </c>
      <c r="J194" s="10" t="s">
        <v>12</v>
      </c>
    </row>
    <row r="195" spans="1:10" ht="12.75" customHeight="1" hidden="1">
      <c r="A195" s="11">
        <v>1</v>
      </c>
      <c r="B195" s="12" t="s">
        <v>32</v>
      </c>
      <c r="C195" s="13"/>
      <c r="D195" s="14" t="s">
        <v>33</v>
      </c>
      <c r="E195" s="13"/>
      <c r="F195" s="15"/>
      <c r="G195" s="13"/>
      <c r="H195" s="16" t="s">
        <v>15</v>
      </c>
      <c r="I195" s="83"/>
      <c r="J195" s="84"/>
    </row>
    <row r="196" spans="1:10" ht="12.75" customHeight="1" hidden="1">
      <c r="A196" s="11"/>
      <c r="B196" s="12" t="s">
        <v>16</v>
      </c>
      <c r="C196" s="19">
        <v>0</v>
      </c>
      <c r="D196" s="14">
        <v>128.75</v>
      </c>
      <c r="E196" s="20">
        <f>C196*D196/1000</f>
        <v>0</v>
      </c>
      <c r="F196" s="21">
        <f>C196*D196/1.25*0.25*0.6/1000</f>
        <v>0</v>
      </c>
      <c r="G196" s="19">
        <v>0</v>
      </c>
      <c r="H196" s="16">
        <f>2.4*305</f>
        <v>732</v>
      </c>
      <c r="I196" s="85">
        <f>G196*H196/1000</f>
        <v>0</v>
      </c>
      <c r="J196" s="86">
        <f>E196+F196+I196</f>
        <v>0</v>
      </c>
    </row>
    <row r="197" spans="1:10" ht="12.75" customHeight="1" hidden="1">
      <c r="A197" s="11"/>
      <c r="B197" s="24" t="s">
        <v>17</v>
      </c>
      <c r="C197" s="25">
        <v>0</v>
      </c>
      <c r="D197" s="26">
        <v>128.75</v>
      </c>
      <c r="E197" s="27">
        <f>C197*D197/1000</f>
        <v>0</v>
      </c>
      <c r="F197" s="28">
        <f>C197*D197/1.25*0.25*0.6/1000</f>
        <v>0</v>
      </c>
      <c r="G197" s="25">
        <v>0</v>
      </c>
      <c r="H197" s="29">
        <f>2.4*305</f>
        <v>732</v>
      </c>
      <c r="I197" s="87">
        <f>G197*H197/1000</f>
        <v>0</v>
      </c>
      <c r="J197" s="88">
        <f>E197+F197+I197</f>
        <v>0</v>
      </c>
    </row>
    <row r="198" spans="1:10" ht="12.75" hidden="1">
      <c r="A198" s="46">
        <v>2</v>
      </c>
      <c r="B198" s="33" t="s">
        <v>18</v>
      </c>
      <c r="C198" s="34"/>
      <c r="D198" s="14" t="s">
        <v>19</v>
      </c>
      <c r="E198" s="35"/>
      <c r="F198" s="36"/>
      <c r="G198" s="37"/>
      <c r="H198" s="16" t="s">
        <v>15</v>
      </c>
      <c r="I198" s="89"/>
      <c r="J198" s="86"/>
    </row>
    <row r="199" spans="1:10" ht="12.75" hidden="1">
      <c r="A199" s="46"/>
      <c r="B199" s="12" t="s">
        <v>16</v>
      </c>
      <c r="C199" s="19">
        <v>0</v>
      </c>
      <c r="D199" s="14">
        <f>87*1.25</f>
        <v>108.75</v>
      </c>
      <c r="E199" s="20">
        <f>C199*D199/1000</f>
        <v>0</v>
      </c>
      <c r="F199" s="21">
        <f>C199*D199/1.25*0.25*0.6/1000</f>
        <v>0</v>
      </c>
      <c r="G199" s="19">
        <v>0</v>
      </c>
      <c r="H199" s="16">
        <f>2.4*305</f>
        <v>732</v>
      </c>
      <c r="I199" s="85">
        <f>G199*H199/1000</f>
        <v>0</v>
      </c>
      <c r="J199" s="86">
        <f>E199+F199+I199</f>
        <v>0</v>
      </c>
    </row>
    <row r="200" spans="1:10" ht="12.75" hidden="1">
      <c r="A200" s="46"/>
      <c r="B200" s="24" t="s">
        <v>17</v>
      </c>
      <c r="C200" s="25">
        <v>0</v>
      </c>
      <c r="D200" s="14">
        <f>87*1.25</f>
        <v>108.75</v>
      </c>
      <c r="E200" s="20">
        <f>C200*D200/1000</f>
        <v>0</v>
      </c>
      <c r="F200" s="21">
        <f>C200*D200/1.25*0.25*0.6/1000</f>
        <v>0</v>
      </c>
      <c r="G200" s="25">
        <v>0</v>
      </c>
      <c r="H200" s="16">
        <f>2.4*305</f>
        <v>732</v>
      </c>
      <c r="I200" s="85">
        <f>G200*H200/1000</f>
        <v>0</v>
      </c>
      <c r="J200" s="86">
        <f>E200+F200+I200</f>
        <v>0</v>
      </c>
    </row>
    <row r="201" spans="1:10" ht="30.75">
      <c r="A201" s="32">
        <v>3</v>
      </c>
      <c r="B201" s="33" t="s">
        <v>20</v>
      </c>
      <c r="C201" s="39"/>
      <c r="D201" s="40" t="s">
        <v>21</v>
      </c>
      <c r="E201" s="39"/>
      <c r="F201" s="41"/>
      <c r="G201" s="39"/>
      <c r="H201" s="42" t="s">
        <v>22</v>
      </c>
      <c r="I201" s="43"/>
      <c r="J201" s="44"/>
    </row>
    <row r="202" spans="1:10" ht="15.75">
      <c r="A202" s="45"/>
      <c r="B202" s="12" t="s">
        <v>16</v>
      </c>
      <c r="C202" s="19">
        <v>27.25</v>
      </c>
      <c r="D202" s="14">
        <v>26.25</v>
      </c>
      <c r="E202" s="20">
        <f>C202*D202/1000</f>
        <v>0.7153125</v>
      </c>
      <c r="F202" s="21">
        <f>C202*D202/1.25*0.25*0.6/1000</f>
        <v>0.0858375</v>
      </c>
      <c r="G202" s="19">
        <v>1.09</v>
      </c>
      <c r="H202" s="16">
        <v>175.2</v>
      </c>
      <c r="I202" s="22">
        <f>G202*H202/1000</f>
        <v>0.19096800000000005</v>
      </c>
      <c r="J202" s="23">
        <f>E202+F202+I202</f>
        <v>0.992118</v>
      </c>
    </row>
    <row r="203" spans="1:10" ht="15.75">
      <c r="A203" s="11"/>
      <c r="B203" s="24" t="s">
        <v>17</v>
      </c>
      <c r="C203" s="25">
        <v>22.6</v>
      </c>
      <c r="D203" s="26">
        <v>26.25</v>
      </c>
      <c r="E203" s="27">
        <f>C203*D203/1000</f>
        <v>0.59325</v>
      </c>
      <c r="F203" s="28">
        <f>C203*D203/1.25*0.25*0.6/1000</f>
        <v>0.07119</v>
      </c>
      <c r="G203" s="25">
        <v>1.09</v>
      </c>
      <c r="H203" s="29">
        <v>175.2</v>
      </c>
      <c r="I203" s="30">
        <f>G203*H203/1000</f>
        <v>0.19096800000000005</v>
      </c>
      <c r="J203" s="31">
        <f>E203+F203+I203</f>
        <v>0.8554080000000001</v>
      </c>
    </row>
    <row r="204" spans="1:10" ht="12.75" hidden="1">
      <c r="A204" s="90"/>
      <c r="B204" s="47" t="s">
        <v>23</v>
      </c>
      <c r="C204" s="39"/>
      <c r="D204" s="41"/>
      <c r="E204" s="48"/>
      <c r="F204" s="49"/>
      <c r="G204" s="101"/>
      <c r="H204" s="42"/>
      <c r="I204" s="50"/>
      <c r="J204" s="51"/>
    </row>
    <row r="205" spans="1:10" ht="12.75" hidden="1">
      <c r="A205" s="90"/>
      <c r="B205" s="12" t="s">
        <v>16</v>
      </c>
      <c r="C205" s="19">
        <f>C196+C199+C202</f>
        <v>27.25</v>
      </c>
      <c r="D205" s="15"/>
      <c r="E205" s="20">
        <f>E196+E199+E202</f>
        <v>0.7153125</v>
      </c>
      <c r="F205" s="20">
        <f>F196+F199+F202</f>
        <v>0.0858375</v>
      </c>
      <c r="G205" s="52">
        <f>G196+G199+G202</f>
        <v>1.09</v>
      </c>
      <c r="H205" s="53"/>
      <c r="I205" s="54">
        <f>I196+I199+I202</f>
        <v>0.19096800000000005</v>
      </c>
      <c r="J205" s="23">
        <f>E205+F205+I205</f>
        <v>0.992118</v>
      </c>
    </row>
    <row r="206" spans="1:10" ht="12.75" hidden="1">
      <c r="A206" s="90"/>
      <c r="B206" s="24" t="s">
        <v>17</v>
      </c>
      <c r="C206" s="25">
        <f>C197+C200+C203</f>
        <v>22.6</v>
      </c>
      <c r="D206" s="55"/>
      <c r="E206" s="27">
        <f>E197+E200+E203</f>
        <v>0.59325</v>
      </c>
      <c r="F206" s="27">
        <f>F197+F200+F203</f>
        <v>0.07119</v>
      </c>
      <c r="G206" s="56">
        <f>G197+G200+G203</f>
        <v>1.09</v>
      </c>
      <c r="H206" s="57"/>
      <c r="I206" s="58">
        <f>I197+I200+I203</f>
        <v>0.19096800000000005</v>
      </c>
      <c r="J206" s="31">
        <f>E206+F206+I206</f>
        <v>0.8554080000000001</v>
      </c>
    </row>
    <row r="207" spans="1:10" ht="15.75">
      <c r="A207" s="45"/>
      <c r="B207" s="47" t="s">
        <v>24</v>
      </c>
      <c r="C207" s="39"/>
      <c r="D207" s="41"/>
      <c r="E207" s="60"/>
      <c r="F207" s="61"/>
      <c r="G207" s="13"/>
      <c r="H207" s="16"/>
      <c r="I207" s="94"/>
      <c r="J207" s="95"/>
    </row>
    <row r="208" spans="1:10" ht="15.75">
      <c r="A208" s="45"/>
      <c r="B208" s="12" t="s">
        <v>16</v>
      </c>
      <c r="C208" s="13"/>
      <c r="D208" s="15"/>
      <c r="E208" s="20">
        <f>E205*1.08</f>
        <v>0.7725375000000001</v>
      </c>
      <c r="F208" s="21">
        <f>F205*1.08</f>
        <v>0.09270450000000001</v>
      </c>
      <c r="G208" s="13"/>
      <c r="H208" s="16"/>
      <c r="I208" s="85">
        <f>I205*1.08</f>
        <v>0.20624544000000009</v>
      </c>
      <c r="J208" s="86">
        <f>E208+F208+I208</f>
        <v>1.07148744</v>
      </c>
    </row>
    <row r="209" spans="1:10" ht="15.75">
      <c r="A209" s="45"/>
      <c r="B209" s="24" t="s">
        <v>17</v>
      </c>
      <c r="C209" s="64"/>
      <c r="D209" s="55"/>
      <c r="E209" s="20">
        <f>E206*1.08</f>
        <v>0.6407100000000001</v>
      </c>
      <c r="F209" s="21">
        <f>F206*1.08</f>
        <v>0.07688520000000001</v>
      </c>
      <c r="G209" s="13"/>
      <c r="H209" s="16"/>
      <c r="I209" s="85">
        <f>I206*1.08</f>
        <v>0.20624544000000009</v>
      </c>
      <c r="J209" s="86">
        <f>E209+F209+I209</f>
        <v>0.9238406400000002</v>
      </c>
    </row>
    <row r="210" spans="1:10" ht="15.75">
      <c r="A210" s="45"/>
      <c r="B210" s="33" t="s">
        <v>25</v>
      </c>
      <c r="C210" s="39"/>
      <c r="D210" s="41"/>
      <c r="E210" s="48"/>
      <c r="F210" s="49"/>
      <c r="G210" s="39"/>
      <c r="H210" s="42"/>
      <c r="I210" s="96"/>
      <c r="J210" s="97"/>
    </row>
    <row r="211" spans="1:10" ht="15.75">
      <c r="A211" s="45"/>
      <c r="B211" s="12" t="s">
        <v>16</v>
      </c>
      <c r="C211" s="13"/>
      <c r="D211" s="15"/>
      <c r="E211" s="20">
        <f>E208/1.16</f>
        <v>0.665980603448276</v>
      </c>
      <c r="F211" s="21">
        <f>F208/1.16</f>
        <v>0.07991767241379312</v>
      </c>
      <c r="G211" s="13"/>
      <c r="H211" s="16"/>
      <c r="I211" s="85">
        <f>I208/1.16</f>
        <v>0.17779779310344837</v>
      </c>
      <c r="J211" s="86">
        <f>E211+F211+I211</f>
        <v>0.9236960689655175</v>
      </c>
    </row>
    <row r="212" spans="1:10" ht="15.75">
      <c r="A212" s="45"/>
      <c r="B212" s="24" t="s">
        <v>17</v>
      </c>
      <c r="C212" s="64"/>
      <c r="D212" s="55"/>
      <c r="E212" s="20">
        <f>E209/1.16</f>
        <v>0.5523362068965518</v>
      </c>
      <c r="F212" s="21">
        <f>F209/1.16</f>
        <v>0.06628034482758623</v>
      </c>
      <c r="G212" s="64"/>
      <c r="H212" s="29"/>
      <c r="I212" s="85">
        <f>I209/1.16</f>
        <v>0.17779779310344837</v>
      </c>
      <c r="J212" s="88">
        <f>E212+F212+I212</f>
        <v>0.7964143448275864</v>
      </c>
    </row>
    <row r="213" spans="1:10" ht="30.75">
      <c r="A213" s="65"/>
      <c r="B213" s="47" t="s">
        <v>26</v>
      </c>
      <c r="C213" s="39"/>
      <c r="D213" s="41"/>
      <c r="E213" s="48"/>
      <c r="F213" s="49"/>
      <c r="G213" s="39"/>
      <c r="H213" s="42"/>
      <c r="I213" s="96"/>
      <c r="J213" s="97"/>
    </row>
    <row r="214" spans="1:10" ht="15.75">
      <c r="A214" s="65"/>
      <c r="B214" s="12" t="s">
        <v>16</v>
      </c>
      <c r="C214" s="13"/>
      <c r="D214" s="15"/>
      <c r="E214" s="66">
        <f>E211*2.75</f>
        <v>1.8314466594827592</v>
      </c>
      <c r="F214" s="67">
        <f>F211*2.75</f>
        <v>0.21977359913793107</v>
      </c>
      <c r="G214" s="13"/>
      <c r="H214" s="16"/>
      <c r="I214" s="98">
        <f>I211*6.6</f>
        <v>1.173465434482759</v>
      </c>
      <c r="J214" s="86">
        <f>E214+F214+I214</f>
        <v>3.2246856931034493</v>
      </c>
    </row>
    <row r="215" spans="1:10" ht="15.75">
      <c r="A215" s="65"/>
      <c r="B215" s="69" t="s">
        <v>17</v>
      </c>
      <c r="C215" s="70"/>
      <c r="D215" s="71"/>
      <c r="E215" s="72">
        <f>E212*2.75</f>
        <v>1.5189245689655175</v>
      </c>
      <c r="F215" s="73">
        <f>F212*2.75</f>
        <v>0.18227094827586213</v>
      </c>
      <c r="G215" s="70"/>
      <c r="H215" s="74"/>
      <c r="I215" s="99">
        <f>I212*6.6</f>
        <v>1.173465434482759</v>
      </c>
      <c r="J215" s="100">
        <f>E215+F215+I215</f>
        <v>2.874660951724139</v>
      </c>
    </row>
    <row r="221" ht="20.25" customHeight="1"/>
    <row r="225" ht="162.75" customHeight="1"/>
    <row r="226" spans="2:10" ht="35.25" customHeight="1">
      <c r="B226" s="81" t="s">
        <v>0</v>
      </c>
      <c r="C226" s="81"/>
      <c r="D226" s="81"/>
      <c r="E226" s="81"/>
      <c r="F226" s="81"/>
      <c r="G226" s="82" t="s">
        <v>37</v>
      </c>
      <c r="H226" s="4"/>
      <c r="I226" s="4"/>
      <c r="J226" s="5" t="s">
        <v>2</v>
      </c>
    </row>
    <row r="227" spans="1:10" ht="49.5" customHeight="1">
      <c r="A227" s="6" t="s">
        <v>3</v>
      </c>
      <c r="B227" s="6" t="s">
        <v>4</v>
      </c>
      <c r="C227" s="7" t="s">
        <v>5</v>
      </c>
      <c r="D227" s="8" t="s">
        <v>6</v>
      </c>
      <c r="E227" s="7" t="s">
        <v>7</v>
      </c>
      <c r="F227" s="8" t="s">
        <v>8</v>
      </c>
      <c r="G227" s="7" t="s">
        <v>9</v>
      </c>
      <c r="H227" s="9" t="s">
        <v>10</v>
      </c>
      <c r="I227" s="6" t="s">
        <v>11</v>
      </c>
      <c r="J227" s="10" t="s">
        <v>12</v>
      </c>
    </row>
    <row r="228" spans="1:10" ht="50.25" customHeight="1">
      <c r="A228" s="11">
        <v>1</v>
      </c>
      <c r="B228" s="12" t="s">
        <v>13</v>
      </c>
      <c r="C228" s="13"/>
      <c r="D228" s="14" t="s">
        <v>14</v>
      </c>
      <c r="E228" s="13"/>
      <c r="F228" s="15"/>
      <c r="G228" s="13"/>
      <c r="H228" s="16" t="s">
        <v>15</v>
      </c>
      <c r="I228" s="83"/>
      <c r="J228" s="84"/>
    </row>
    <row r="229" spans="1:10" ht="20.25" customHeight="1">
      <c r="A229" s="11"/>
      <c r="B229" s="12" t="s">
        <v>16</v>
      </c>
      <c r="C229" s="19">
        <v>1.66</v>
      </c>
      <c r="D229" s="14">
        <v>225</v>
      </c>
      <c r="E229" s="20">
        <f>C229*D229/1000</f>
        <v>0.37350000000000005</v>
      </c>
      <c r="F229" s="21">
        <f>C229*D229/1.25*0.25*0.6/1000</f>
        <v>0.044820000000000006</v>
      </c>
      <c r="G229" s="19">
        <v>0.08</v>
      </c>
      <c r="H229" s="16">
        <f>2.4*305</f>
        <v>732</v>
      </c>
      <c r="I229" s="85">
        <f>G229*H229/1000</f>
        <v>0.05856</v>
      </c>
      <c r="J229" s="86">
        <f>E229+F229+I229</f>
        <v>0.4768800000000001</v>
      </c>
    </row>
    <row r="230" spans="1:10" ht="24" customHeight="1">
      <c r="A230" s="11"/>
      <c r="B230" s="24" t="s">
        <v>17</v>
      </c>
      <c r="C230" s="25">
        <v>1.66</v>
      </c>
      <c r="D230" s="26">
        <v>225</v>
      </c>
      <c r="E230" s="27">
        <f>C230*D230/1000</f>
        <v>0.37350000000000005</v>
      </c>
      <c r="F230" s="28">
        <f>C230*D230/1.25*0.25*0.6/1000</f>
        <v>0.044820000000000006</v>
      </c>
      <c r="G230" s="25">
        <v>0.08</v>
      </c>
      <c r="H230" s="29">
        <f>2.4*305</f>
        <v>732</v>
      </c>
      <c r="I230" s="87">
        <f>G230*H230/1000</f>
        <v>0.05856</v>
      </c>
      <c r="J230" s="88">
        <f>E230+F230+I230</f>
        <v>0.4768800000000001</v>
      </c>
    </row>
    <row r="231" spans="1:10" ht="12.75" hidden="1">
      <c r="A231" s="46">
        <v>2</v>
      </c>
      <c r="B231" s="33" t="s">
        <v>18</v>
      </c>
      <c r="C231" s="34"/>
      <c r="D231" s="14" t="s">
        <v>19</v>
      </c>
      <c r="E231" s="35"/>
      <c r="F231" s="36"/>
      <c r="G231" s="37"/>
      <c r="H231" s="16" t="s">
        <v>15</v>
      </c>
      <c r="I231" s="89"/>
      <c r="J231" s="86"/>
    </row>
    <row r="232" spans="1:10" ht="12.75" hidden="1">
      <c r="A232" s="46"/>
      <c r="B232" s="12" t="s">
        <v>16</v>
      </c>
      <c r="C232" s="19">
        <v>0</v>
      </c>
      <c r="D232" s="14">
        <f>87*1.25</f>
        <v>108.75</v>
      </c>
      <c r="E232" s="20">
        <f>C232*D232/1000</f>
        <v>0</v>
      </c>
      <c r="F232" s="21">
        <f>C232*D232/1.25*0.25*0.6/1000</f>
        <v>0</v>
      </c>
      <c r="G232" s="19">
        <v>0</v>
      </c>
      <c r="H232" s="16">
        <f>2.4*305</f>
        <v>732</v>
      </c>
      <c r="I232" s="85">
        <f>G232*H232/1000</f>
        <v>0</v>
      </c>
      <c r="J232" s="86">
        <f>E232+F232+I232</f>
        <v>0</v>
      </c>
    </row>
    <row r="233" spans="1:10" ht="12.75" hidden="1">
      <c r="A233" s="46"/>
      <c r="B233" s="24" t="s">
        <v>17</v>
      </c>
      <c r="C233" s="25">
        <v>0</v>
      </c>
      <c r="D233" s="14">
        <f>87*1.25</f>
        <v>108.75</v>
      </c>
      <c r="E233" s="20">
        <f>C233*D233/1000</f>
        <v>0</v>
      </c>
      <c r="F233" s="21">
        <f>C233*D233/1.25*0.25*0.6/1000</f>
        <v>0</v>
      </c>
      <c r="G233" s="19">
        <v>0</v>
      </c>
      <c r="H233" s="16">
        <f>2.4*305</f>
        <v>732</v>
      </c>
      <c r="I233" s="85">
        <f>G233*H233/1000</f>
        <v>0</v>
      </c>
      <c r="J233" s="86">
        <f>E233+F233+I233</f>
        <v>0</v>
      </c>
    </row>
    <row r="234" spans="1:10" ht="30.75">
      <c r="A234" s="32">
        <v>3</v>
      </c>
      <c r="B234" s="33" t="s">
        <v>20</v>
      </c>
      <c r="C234" s="39"/>
      <c r="D234" s="40" t="s">
        <v>21</v>
      </c>
      <c r="E234" s="39"/>
      <c r="F234" s="41"/>
      <c r="G234" s="39"/>
      <c r="H234" s="42" t="s">
        <v>22</v>
      </c>
      <c r="I234" s="43"/>
      <c r="J234" s="44"/>
    </row>
    <row r="235" spans="1:10" ht="15.75">
      <c r="A235" s="45"/>
      <c r="B235" s="12" t="s">
        <v>16</v>
      </c>
      <c r="C235" s="19">
        <v>27.34</v>
      </c>
      <c r="D235" s="14">
        <v>26.25</v>
      </c>
      <c r="E235" s="20">
        <f>C235*D235/1000</f>
        <v>0.717675</v>
      </c>
      <c r="F235" s="21">
        <f>C235*D235/1.25*0.25*0.6/1000</f>
        <v>0.08612099999999999</v>
      </c>
      <c r="G235" s="19">
        <v>1.08</v>
      </c>
      <c r="H235" s="16">
        <v>175.2</v>
      </c>
      <c r="I235" s="22">
        <f>G235*H235/1000</f>
        <v>0.18921600000000002</v>
      </c>
      <c r="J235" s="23">
        <f>E235+F235+I235</f>
        <v>0.993012</v>
      </c>
    </row>
    <row r="236" spans="1:10" ht="15.75">
      <c r="A236" s="11"/>
      <c r="B236" s="24" t="s">
        <v>17</v>
      </c>
      <c r="C236" s="25">
        <v>23.14</v>
      </c>
      <c r="D236" s="26">
        <v>26.25</v>
      </c>
      <c r="E236" s="56">
        <f>C236*D236/1000</f>
        <v>0.6074250000000001</v>
      </c>
      <c r="F236" s="102">
        <f>C236*D236/1.25*0.25*0.6/1000</f>
        <v>0.07289100000000001</v>
      </c>
      <c r="G236" s="25">
        <v>1.08</v>
      </c>
      <c r="H236" s="29">
        <v>175.2</v>
      </c>
      <c r="I236" s="103">
        <f>G236*H236/1000</f>
        <v>0.18921600000000002</v>
      </c>
      <c r="J236" s="31">
        <f>E236+F236+I236</f>
        <v>0.8695320000000002</v>
      </c>
    </row>
    <row r="237" spans="1:10" ht="15.75">
      <c r="A237" s="90"/>
      <c r="B237" s="47" t="s">
        <v>23</v>
      </c>
      <c r="C237" s="39"/>
      <c r="D237" s="41"/>
      <c r="E237" s="48"/>
      <c r="F237" s="49"/>
      <c r="G237" s="101"/>
      <c r="H237" s="42"/>
      <c r="I237" s="50"/>
      <c r="J237" s="51"/>
    </row>
    <row r="238" spans="1:10" ht="15.75">
      <c r="A238" s="90"/>
      <c r="B238" s="12" t="s">
        <v>16</v>
      </c>
      <c r="C238" s="19">
        <f>C229+C232+C235</f>
        <v>29</v>
      </c>
      <c r="D238" s="15"/>
      <c r="E238" s="20">
        <f>E229+E232+E235</f>
        <v>1.091175</v>
      </c>
      <c r="F238" s="20">
        <f>F229+F232+F235</f>
        <v>0.130941</v>
      </c>
      <c r="G238" s="52">
        <f>G229+G232+G235</f>
        <v>1.1600000000000001</v>
      </c>
      <c r="H238" s="53"/>
      <c r="I238" s="54">
        <f>I229+I232+I235</f>
        <v>0.24777600000000002</v>
      </c>
      <c r="J238" s="23">
        <f>E238+F238+I238</f>
        <v>1.469892</v>
      </c>
    </row>
    <row r="239" spans="1:10" ht="15.75">
      <c r="A239" s="90"/>
      <c r="B239" s="24" t="s">
        <v>17</v>
      </c>
      <c r="C239" s="25">
        <f>C230+C233+C236</f>
        <v>24.8</v>
      </c>
      <c r="D239" s="55"/>
      <c r="E239" s="56">
        <f>E230+E233+E236</f>
        <v>0.9809250000000002</v>
      </c>
      <c r="F239" s="56">
        <f>F230+F233+F236</f>
        <v>0.11771100000000001</v>
      </c>
      <c r="G239" s="56">
        <f>G230+G233+G236</f>
        <v>1.1600000000000001</v>
      </c>
      <c r="H239" s="57"/>
      <c r="I239" s="104">
        <f>I230+I233+I236</f>
        <v>0.24777600000000002</v>
      </c>
      <c r="J239" s="31">
        <f>E239+F239+I239</f>
        <v>1.3464120000000002</v>
      </c>
    </row>
    <row r="240" spans="1:10" ht="15.75">
      <c r="A240" s="45"/>
      <c r="B240" s="47" t="s">
        <v>24</v>
      </c>
      <c r="C240" s="39"/>
      <c r="D240" s="41"/>
      <c r="E240" s="60"/>
      <c r="F240" s="61"/>
      <c r="G240" s="13"/>
      <c r="H240" s="16"/>
      <c r="I240" s="94"/>
      <c r="J240" s="95"/>
    </row>
    <row r="241" spans="1:10" ht="15.75">
      <c r="A241" s="45"/>
      <c r="B241" s="12" t="s">
        <v>16</v>
      </c>
      <c r="C241" s="13"/>
      <c r="D241" s="15"/>
      <c r="E241" s="52">
        <f>E238*1.08</f>
        <v>1.178469</v>
      </c>
      <c r="F241" s="105">
        <f>F238*1.08</f>
        <v>0.14141628</v>
      </c>
      <c r="G241" s="106"/>
      <c r="H241" s="107"/>
      <c r="I241" s="108">
        <f>I238*1.08</f>
        <v>0.26759808</v>
      </c>
      <c r="J241" s="109">
        <f>E241+F241+I241</f>
        <v>1.58748336</v>
      </c>
    </row>
    <row r="242" spans="1:10" ht="15.75">
      <c r="A242" s="45"/>
      <c r="B242" s="24" t="s">
        <v>17</v>
      </c>
      <c r="C242" s="64"/>
      <c r="D242" s="55"/>
      <c r="E242" s="52">
        <f>E239*1.08</f>
        <v>1.0593990000000002</v>
      </c>
      <c r="F242" s="105">
        <f>F239*1.08</f>
        <v>0.12712788000000003</v>
      </c>
      <c r="G242" s="106"/>
      <c r="H242" s="107"/>
      <c r="I242" s="108">
        <f>I239*1.08</f>
        <v>0.26759808</v>
      </c>
      <c r="J242" s="109">
        <f>E242+F242+I242</f>
        <v>1.4541249600000001</v>
      </c>
    </row>
    <row r="243" spans="1:10" ht="15.75">
      <c r="A243" s="45"/>
      <c r="B243" s="33" t="s">
        <v>25</v>
      </c>
      <c r="C243" s="39"/>
      <c r="D243" s="41"/>
      <c r="E243" s="101"/>
      <c r="F243" s="110"/>
      <c r="G243" s="101"/>
      <c r="H243" s="111"/>
      <c r="I243" s="112"/>
      <c r="J243" s="113"/>
    </row>
    <row r="244" spans="1:10" ht="15.75">
      <c r="A244" s="45"/>
      <c r="B244" s="12" t="s">
        <v>16</v>
      </c>
      <c r="C244" s="13"/>
      <c r="D244" s="15"/>
      <c r="E244" s="52">
        <f>E241/1.16</f>
        <v>1.015921551724138</v>
      </c>
      <c r="F244" s="105">
        <f>F241/1.16</f>
        <v>0.12191058620689657</v>
      </c>
      <c r="G244" s="106"/>
      <c r="H244" s="107"/>
      <c r="I244" s="108">
        <f>I241/1.16</f>
        <v>0.23068800000000003</v>
      </c>
      <c r="J244" s="109">
        <f>E244+F244+I244</f>
        <v>1.3685201379310346</v>
      </c>
    </row>
    <row r="245" spans="1:10" ht="15.75">
      <c r="A245" s="45"/>
      <c r="B245" s="24" t="s">
        <v>17</v>
      </c>
      <c r="C245" s="64"/>
      <c r="D245" s="55"/>
      <c r="E245" s="52">
        <f>E242/1.16</f>
        <v>0.9132750000000003</v>
      </c>
      <c r="F245" s="105">
        <f>F242/1.16</f>
        <v>0.10959300000000002</v>
      </c>
      <c r="G245" s="114"/>
      <c r="H245" s="115"/>
      <c r="I245" s="108">
        <f>I242/1.16</f>
        <v>0.23068800000000003</v>
      </c>
      <c r="J245" s="116">
        <f>E245+F245+I245</f>
        <v>1.2535560000000003</v>
      </c>
    </row>
    <row r="246" spans="1:10" ht="30.75">
      <c r="A246" s="65"/>
      <c r="B246" s="47" t="s">
        <v>26</v>
      </c>
      <c r="C246" s="39"/>
      <c r="D246" s="41"/>
      <c r="E246" s="101"/>
      <c r="F246" s="110"/>
      <c r="G246" s="101"/>
      <c r="H246" s="111"/>
      <c r="I246" s="112"/>
      <c r="J246" s="113"/>
    </row>
    <row r="247" spans="1:10" ht="15.75">
      <c r="A247" s="65"/>
      <c r="B247" s="12" t="s">
        <v>16</v>
      </c>
      <c r="C247" s="13"/>
      <c r="D247" s="15"/>
      <c r="E247" s="117">
        <f>E244*2.75</f>
        <v>2.7937842672413797</v>
      </c>
      <c r="F247" s="118">
        <f>F244*2.75</f>
        <v>0.33525411206896555</v>
      </c>
      <c r="G247" s="106"/>
      <c r="H247" s="107"/>
      <c r="I247" s="119">
        <f>I244*6.6</f>
        <v>1.5225408</v>
      </c>
      <c r="J247" s="109">
        <f>E247+F247+I247</f>
        <v>4.651579179310345</v>
      </c>
    </row>
    <row r="248" spans="1:10" ht="15.75">
      <c r="A248" s="65"/>
      <c r="B248" s="69" t="s">
        <v>17</v>
      </c>
      <c r="C248" s="70"/>
      <c r="D248" s="71"/>
      <c r="E248" s="120">
        <f>E245*2.75</f>
        <v>2.511506250000001</v>
      </c>
      <c r="F248" s="121">
        <f>F245*2.75</f>
        <v>0.3013807500000001</v>
      </c>
      <c r="G248" s="122"/>
      <c r="H248" s="123"/>
      <c r="I248" s="124">
        <f>I245*6.6</f>
        <v>1.5225408</v>
      </c>
      <c r="J248" s="125">
        <f>E248+F248+I248</f>
        <v>4.335427800000001</v>
      </c>
    </row>
    <row r="258" ht="17.25" customHeight="1"/>
    <row r="259" spans="2:10" ht="21" customHeight="1">
      <c r="B259" s="81" t="s">
        <v>0</v>
      </c>
      <c r="C259" s="81"/>
      <c r="D259" s="81"/>
      <c r="E259" s="81"/>
      <c r="F259" s="81"/>
      <c r="G259" s="82" t="s">
        <v>38</v>
      </c>
      <c r="H259" s="4"/>
      <c r="I259" s="4"/>
      <c r="J259" s="5" t="s">
        <v>2</v>
      </c>
    </row>
    <row r="260" spans="1:10" ht="49.5" customHeight="1">
      <c r="A260" s="6" t="s">
        <v>3</v>
      </c>
      <c r="B260" s="6" t="s">
        <v>4</v>
      </c>
      <c r="C260" s="7" t="s">
        <v>5</v>
      </c>
      <c r="D260" s="8" t="s">
        <v>6</v>
      </c>
      <c r="E260" s="7" t="s">
        <v>7</v>
      </c>
      <c r="F260" s="8" t="s">
        <v>8</v>
      </c>
      <c r="G260" s="7" t="s">
        <v>9</v>
      </c>
      <c r="H260" s="9" t="s">
        <v>10</v>
      </c>
      <c r="I260" s="6" t="s">
        <v>11</v>
      </c>
      <c r="J260" s="10" t="s">
        <v>12</v>
      </c>
    </row>
    <row r="261" spans="1:10" ht="12.75" hidden="1">
      <c r="A261" s="11">
        <v>1</v>
      </c>
      <c r="B261" s="12" t="s">
        <v>32</v>
      </c>
      <c r="C261" s="13"/>
      <c r="D261" s="14" t="s">
        <v>33</v>
      </c>
      <c r="E261" s="13"/>
      <c r="F261" s="15"/>
      <c r="G261" s="13"/>
      <c r="H261" s="16" t="s">
        <v>15</v>
      </c>
      <c r="I261" s="83"/>
      <c r="J261" s="84"/>
    </row>
    <row r="262" spans="1:10" ht="12.75" hidden="1">
      <c r="A262" s="11"/>
      <c r="B262" s="12" t="s">
        <v>16</v>
      </c>
      <c r="C262" s="19">
        <v>0</v>
      </c>
      <c r="D262" s="14">
        <f>103*1.25</f>
        <v>128.75</v>
      </c>
      <c r="E262" s="20">
        <f>C262*D262/1000</f>
        <v>0</v>
      </c>
      <c r="F262" s="21">
        <f>C262*D262/1.25*0.25*0.6/1000</f>
        <v>0</v>
      </c>
      <c r="G262" s="19">
        <v>0</v>
      </c>
      <c r="H262" s="16">
        <f>2.4*305</f>
        <v>732</v>
      </c>
      <c r="I262" s="85">
        <f>G262*H262/1000</f>
        <v>0</v>
      </c>
      <c r="J262" s="86">
        <f>E262+F262+I262</f>
        <v>0</v>
      </c>
    </row>
    <row r="263" spans="1:10" ht="12.75" hidden="1">
      <c r="A263" s="11"/>
      <c r="B263" s="24" t="s">
        <v>17</v>
      </c>
      <c r="C263" s="25">
        <v>0</v>
      </c>
      <c r="D263" s="14">
        <f>103*1.25</f>
        <v>128.75</v>
      </c>
      <c r="E263" s="27">
        <f>C263*D263/1000</f>
        <v>0</v>
      </c>
      <c r="F263" s="28">
        <f>C263*D263/1.25*0.25*0.6/1000</f>
        <v>0</v>
      </c>
      <c r="G263" s="25">
        <v>0</v>
      </c>
      <c r="H263" s="29">
        <f>2.4*305</f>
        <v>732</v>
      </c>
      <c r="I263" s="87">
        <f>G263*H263/1000</f>
        <v>0</v>
      </c>
      <c r="J263" s="88">
        <f>E263+F263+I263</f>
        <v>0</v>
      </c>
    </row>
    <row r="264" spans="1:10" ht="12.75" hidden="1">
      <c r="A264" s="46">
        <v>2</v>
      </c>
      <c r="B264" s="33" t="s">
        <v>18</v>
      </c>
      <c r="C264" s="34"/>
      <c r="D264" s="14" t="s">
        <v>19</v>
      </c>
      <c r="E264" s="35"/>
      <c r="F264" s="36"/>
      <c r="G264" s="37"/>
      <c r="H264" s="16" t="s">
        <v>15</v>
      </c>
      <c r="I264" s="89"/>
      <c r="J264" s="86"/>
    </row>
    <row r="265" spans="1:10" ht="12.75" hidden="1">
      <c r="A265" s="46"/>
      <c r="B265" s="12" t="s">
        <v>16</v>
      </c>
      <c r="C265" s="19">
        <v>0</v>
      </c>
      <c r="D265" s="14">
        <f>87*1.25</f>
        <v>108.75</v>
      </c>
      <c r="E265" s="20">
        <f>C265*D265/1000</f>
        <v>0</v>
      </c>
      <c r="F265" s="21">
        <f>C265*D265/1.25*0.25*0.6/1000</f>
        <v>0</v>
      </c>
      <c r="G265" s="19">
        <v>0</v>
      </c>
      <c r="H265" s="16">
        <f>2.4*305</f>
        <v>732</v>
      </c>
      <c r="I265" s="85">
        <f>G265*H265/1000</f>
        <v>0</v>
      </c>
      <c r="J265" s="86">
        <f>E265+F265+I265</f>
        <v>0</v>
      </c>
    </row>
    <row r="266" spans="1:10" ht="12.75" hidden="1">
      <c r="A266" s="46"/>
      <c r="B266" s="24" t="s">
        <v>17</v>
      </c>
      <c r="C266" s="25">
        <v>0</v>
      </c>
      <c r="D266" s="14">
        <f>87*1.25</f>
        <v>108.75</v>
      </c>
      <c r="E266" s="20">
        <f>C266*D266/1000</f>
        <v>0</v>
      </c>
      <c r="F266" s="21">
        <f>C266*D266/1.25*0.25*0.6/1000</f>
        <v>0</v>
      </c>
      <c r="G266" s="19">
        <v>0</v>
      </c>
      <c r="H266" s="16">
        <f>2.4*305</f>
        <v>732</v>
      </c>
      <c r="I266" s="85">
        <f>G266*H266/1000</f>
        <v>0</v>
      </c>
      <c r="J266" s="86">
        <f>E266+F266+I266</f>
        <v>0</v>
      </c>
    </row>
    <row r="267" spans="1:10" ht="30.75">
      <c r="A267" s="32">
        <v>3</v>
      </c>
      <c r="B267" s="33" t="s">
        <v>20</v>
      </c>
      <c r="C267" s="39"/>
      <c r="D267" s="40" t="s">
        <v>21</v>
      </c>
      <c r="E267" s="39"/>
      <c r="F267" s="41"/>
      <c r="G267" s="39"/>
      <c r="H267" s="42" t="s">
        <v>22</v>
      </c>
      <c r="I267" s="43"/>
      <c r="J267" s="44"/>
    </row>
    <row r="268" spans="1:10" ht="15.75">
      <c r="A268" s="45"/>
      <c r="B268" s="12" t="s">
        <v>16</v>
      </c>
      <c r="C268" s="19">
        <v>39.25</v>
      </c>
      <c r="D268" s="14">
        <v>26.25</v>
      </c>
      <c r="E268" s="20">
        <f>C268*D268/1000</f>
        <v>1.0303125</v>
      </c>
      <c r="F268" s="21">
        <f>C268*D268/1.25*0.25*0.6/1000</f>
        <v>0.12363749999999998</v>
      </c>
      <c r="G268" s="19">
        <v>1.57</v>
      </c>
      <c r="H268" s="16">
        <v>175.2</v>
      </c>
      <c r="I268" s="22">
        <f>G268*H268/1000</f>
        <v>0.27506400000000003</v>
      </c>
      <c r="J268" s="23">
        <f>E268+F268+I268</f>
        <v>1.429014</v>
      </c>
    </row>
    <row r="269" spans="1:10" ht="15.75">
      <c r="A269" s="11"/>
      <c r="B269" s="24" t="s">
        <v>17</v>
      </c>
      <c r="C269" s="25">
        <v>30.83</v>
      </c>
      <c r="D269" s="26">
        <v>26.25</v>
      </c>
      <c r="E269" s="56">
        <f>C269*D269/1000</f>
        <v>0.8092875</v>
      </c>
      <c r="F269" s="102">
        <f>C269*D269/1.25*0.25*0.6/1000</f>
        <v>0.0971145</v>
      </c>
      <c r="G269" s="25">
        <v>1.57</v>
      </c>
      <c r="H269" s="29">
        <v>175.2</v>
      </c>
      <c r="I269" s="103">
        <f>G269*H269/1000</f>
        <v>0.27506400000000003</v>
      </c>
      <c r="J269" s="31">
        <f>E269+F269+I269</f>
        <v>1.1814660000000001</v>
      </c>
    </row>
    <row r="270" spans="1:10" ht="15.75">
      <c r="A270" s="90"/>
      <c r="B270" s="47" t="s">
        <v>24</v>
      </c>
      <c r="C270" s="39"/>
      <c r="D270" s="41"/>
      <c r="E270" s="48"/>
      <c r="F270" s="49"/>
      <c r="G270" s="39"/>
      <c r="H270" s="42"/>
      <c r="I270" s="50"/>
      <c r="J270" s="51"/>
    </row>
    <row r="271" spans="1:10" ht="15.75">
      <c r="A271" s="90"/>
      <c r="B271" s="12" t="s">
        <v>16</v>
      </c>
      <c r="C271" s="19"/>
      <c r="D271" s="15"/>
      <c r="E271" s="20">
        <f>(E262+E265+E268)*1.08</f>
        <v>1.1127375</v>
      </c>
      <c r="F271" s="20">
        <f>(F262+F265+F268)*1.08</f>
        <v>0.1335285</v>
      </c>
      <c r="G271" s="20"/>
      <c r="H271" s="53"/>
      <c r="I271" s="20">
        <f>(I262+I265+I268)*1.08</f>
        <v>0.2970691200000001</v>
      </c>
      <c r="J271" s="23">
        <f>E271+F271+I271</f>
        <v>1.54333512</v>
      </c>
    </row>
    <row r="272" spans="1:10" ht="15.75">
      <c r="A272" s="90"/>
      <c r="B272" s="24" t="s">
        <v>17</v>
      </c>
      <c r="C272" s="25"/>
      <c r="D272" s="55"/>
      <c r="E272" s="20">
        <f>(E263+E266+E269)*1.08</f>
        <v>0.8740305000000002</v>
      </c>
      <c r="F272" s="20">
        <f>(F263+F266+F269)*1.08</f>
        <v>0.10488366000000002</v>
      </c>
      <c r="G272" s="56"/>
      <c r="H272" s="57"/>
      <c r="I272" s="20">
        <f>(I263+I266+I269)*1.08</f>
        <v>0.2970691200000001</v>
      </c>
      <c r="J272" s="31">
        <f>E272+F272+I272</f>
        <v>1.2759832800000002</v>
      </c>
    </row>
    <row r="273" spans="1:10" ht="15.75">
      <c r="A273" s="45"/>
      <c r="B273" s="33" t="s">
        <v>25</v>
      </c>
      <c r="C273" s="39"/>
      <c r="D273" s="41"/>
      <c r="E273" s="48"/>
      <c r="F273" s="49"/>
      <c r="G273" s="39"/>
      <c r="H273" s="42"/>
      <c r="I273" s="96"/>
      <c r="J273" s="97"/>
    </row>
    <row r="274" spans="1:10" ht="15.75">
      <c r="A274" s="45"/>
      <c r="B274" s="12" t="s">
        <v>16</v>
      </c>
      <c r="C274" s="13"/>
      <c r="D274" s="15"/>
      <c r="E274" s="20">
        <f>E271/1.16</f>
        <v>0.9592564655172414</v>
      </c>
      <c r="F274" s="21">
        <f>F271/1.16</f>
        <v>0.11511077586206897</v>
      </c>
      <c r="G274" s="13"/>
      <c r="H274" s="16"/>
      <c r="I274" s="85">
        <f>I271/1.16</f>
        <v>0.25609406896551734</v>
      </c>
      <c r="J274" s="86">
        <f>E274+F274+I274</f>
        <v>1.3304613103448277</v>
      </c>
    </row>
    <row r="275" spans="1:10" ht="15.75">
      <c r="A275" s="45"/>
      <c r="B275" s="24" t="s">
        <v>17</v>
      </c>
      <c r="C275" s="64"/>
      <c r="D275" s="55"/>
      <c r="E275" s="20">
        <f>E272/1.16</f>
        <v>0.7534745689655175</v>
      </c>
      <c r="F275" s="21">
        <f>F272/1.16</f>
        <v>0.0904169482758621</v>
      </c>
      <c r="G275" s="64"/>
      <c r="H275" s="29"/>
      <c r="I275" s="85">
        <f>I272/1.16</f>
        <v>0.25609406896551734</v>
      </c>
      <c r="J275" s="88">
        <f>E275+F275+I275</f>
        <v>1.099985586206897</v>
      </c>
    </row>
    <row r="276" spans="1:10" ht="30.75">
      <c r="A276" s="65"/>
      <c r="B276" s="47" t="s">
        <v>26</v>
      </c>
      <c r="C276" s="39"/>
      <c r="D276" s="41"/>
      <c r="E276" s="48"/>
      <c r="F276" s="49"/>
      <c r="G276" s="39"/>
      <c r="H276" s="42"/>
      <c r="I276" s="96"/>
      <c r="J276" s="97"/>
    </row>
    <row r="277" spans="1:10" ht="15.75">
      <c r="A277" s="65"/>
      <c r="B277" s="12" t="s">
        <v>16</v>
      </c>
      <c r="C277" s="13"/>
      <c r="D277" s="15"/>
      <c r="E277" s="66">
        <f>E274*2.75</f>
        <v>2.637955280172414</v>
      </c>
      <c r="F277" s="67">
        <f>F274*2.75</f>
        <v>0.3165546336206897</v>
      </c>
      <c r="G277" s="13"/>
      <c r="H277" s="16"/>
      <c r="I277" s="98">
        <f>I274*6.6</f>
        <v>1.6902208551724143</v>
      </c>
      <c r="J277" s="86">
        <f>E277+F277+I277</f>
        <v>4.644730768965518</v>
      </c>
    </row>
    <row r="278" spans="1:10" ht="15.75">
      <c r="A278" s="65"/>
      <c r="B278" s="69" t="s">
        <v>17</v>
      </c>
      <c r="C278" s="70"/>
      <c r="D278" s="71"/>
      <c r="E278" s="72">
        <f>E275*2.75</f>
        <v>2.072055064655173</v>
      </c>
      <c r="F278" s="73">
        <f>F275*2.75</f>
        <v>0.24864660775862077</v>
      </c>
      <c r="G278" s="70"/>
      <c r="H278" s="74"/>
      <c r="I278" s="99">
        <f>I275*6.6</f>
        <v>1.6902208551724143</v>
      </c>
      <c r="J278" s="100">
        <f>E278+F278+I278</f>
        <v>4.010922527586208</v>
      </c>
    </row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customHeight="1" hidden="1"/>
    <row r="289" spans="2:10" ht="27.75" customHeight="1">
      <c r="B289" s="81" t="s">
        <v>0</v>
      </c>
      <c r="C289" s="81"/>
      <c r="D289" s="81"/>
      <c r="E289" s="81"/>
      <c r="F289" s="81"/>
      <c r="G289" s="82" t="s">
        <v>39</v>
      </c>
      <c r="H289" s="4"/>
      <c r="I289" s="4"/>
      <c r="J289" s="5" t="s">
        <v>2</v>
      </c>
    </row>
    <row r="290" spans="1:10" ht="49.5" customHeight="1">
      <c r="A290" s="6" t="s">
        <v>3</v>
      </c>
      <c r="B290" s="6" t="s">
        <v>4</v>
      </c>
      <c r="C290" s="7" t="s">
        <v>5</v>
      </c>
      <c r="D290" s="8" t="s">
        <v>6</v>
      </c>
      <c r="E290" s="7" t="s">
        <v>7</v>
      </c>
      <c r="F290" s="8" t="s">
        <v>8</v>
      </c>
      <c r="G290" s="7" t="s">
        <v>9</v>
      </c>
      <c r="H290" s="9" t="s">
        <v>10</v>
      </c>
      <c r="I290" s="6" t="s">
        <v>11</v>
      </c>
      <c r="J290" s="10" t="s">
        <v>12</v>
      </c>
    </row>
    <row r="291" spans="1:10" ht="12.75" hidden="1">
      <c r="A291" s="11">
        <v>1</v>
      </c>
      <c r="B291" s="12" t="s">
        <v>32</v>
      </c>
      <c r="C291" s="13"/>
      <c r="D291" s="14" t="s">
        <v>33</v>
      </c>
      <c r="E291" s="13"/>
      <c r="F291" s="15"/>
      <c r="G291" s="13"/>
      <c r="H291" s="16" t="s">
        <v>15</v>
      </c>
      <c r="I291" s="83"/>
      <c r="J291" s="84"/>
    </row>
    <row r="292" spans="1:10" ht="12.75" hidden="1">
      <c r="A292" s="11"/>
      <c r="B292" s="12" t="s">
        <v>16</v>
      </c>
      <c r="C292" s="19">
        <v>0</v>
      </c>
      <c r="D292" s="14">
        <f>103*1.25</f>
        <v>128.75</v>
      </c>
      <c r="E292" s="20">
        <f>C292*D292/1000</f>
        <v>0</v>
      </c>
      <c r="F292" s="21">
        <f>C292*D292/1.25*0.25*0.6/1000</f>
        <v>0</v>
      </c>
      <c r="G292" s="19">
        <v>0</v>
      </c>
      <c r="H292" s="16">
        <f>2.4*305</f>
        <v>732</v>
      </c>
      <c r="I292" s="85">
        <f>G292*H292/1000</f>
        <v>0</v>
      </c>
      <c r="J292" s="86">
        <f>E292+F292+I292</f>
        <v>0</v>
      </c>
    </row>
    <row r="293" spans="1:10" ht="12.75" hidden="1">
      <c r="A293" s="11"/>
      <c r="B293" s="24" t="s">
        <v>17</v>
      </c>
      <c r="C293" s="25">
        <v>0</v>
      </c>
      <c r="D293" s="14">
        <f>103*1.25</f>
        <v>128.75</v>
      </c>
      <c r="E293" s="27">
        <f>C293*D293/1000</f>
        <v>0</v>
      </c>
      <c r="F293" s="28">
        <f>C293*D293/1.25*0.25*0.6/1000</f>
        <v>0</v>
      </c>
      <c r="G293" s="25">
        <v>0</v>
      </c>
      <c r="H293" s="29">
        <f>2.4*305</f>
        <v>732</v>
      </c>
      <c r="I293" s="87">
        <f>G293*H293/1000</f>
        <v>0</v>
      </c>
      <c r="J293" s="88">
        <f>E293+F293+I293</f>
        <v>0</v>
      </c>
    </row>
    <row r="294" spans="1:10" ht="12.75" hidden="1">
      <c r="A294" s="46">
        <v>2</v>
      </c>
      <c r="B294" s="33" t="s">
        <v>18</v>
      </c>
      <c r="C294" s="34"/>
      <c r="D294" s="14" t="s">
        <v>19</v>
      </c>
      <c r="E294" s="35"/>
      <c r="F294" s="36"/>
      <c r="G294" s="37"/>
      <c r="H294" s="16" t="s">
        <v>15</v>
      </c>
      <c r="I294" s="89"/>
      <c r="J294" s="86"/>
    </row>
    <row r="295" spans="1:10" ht="12.75" hidden="1">
      <c r="A295" s="46"/>
      <c r="B295" s="12" t="s">
        <v>16</v>
      </c>
      <c r="C295" s="19">
        <v>0</v>
      </c>
      <c r="D295" s="14">
        <f>87*1.25</f>
        <v>108.75</v>
      </c>
      <c r="E295" s="20">
        <f>C295*D295/1000</f>
        <v>0</v>
      </c>
      <c r="F295" s="21">
        <f>C295*D295/1.25*0.25*0.6/1000</f>
        <v>0</v>
      </c>
      <c r="G295" s="19">
        <v>0</v>
      </c>
      <c r="H295" s="16">
        <f>2.4*305</f>
        <v>732</v>
      </c>
      <c r="I295" s="85">
        <f>G295*H295/1000</f>
        <v>0</v>
      </c>
      <c r="J295" s="86">
        <f>E295+F295+I295</f>
        <v>0</v>
      </c>
    </row>
    <row r="296" spans="1:10" ht="12.75" hidden="1">
      <c r="A296" s="46"/>
      <c r="B296" s="24" t="s">
        <v>17</v>
      </c>
      <c r="C296" s="25">
        <v>0</v>
      </c>
      <c r="D296" s="14">
        <f>87*1.25</f>
        <v>108.75</v>
      </c>
      <c r="E296" s="20">
        <f>C296*D296/1000</f>
        <v>0</v>
      </c>
      <c r="F296" s="21">
        <f>C296*D296/1.25*0.25*0.6/1000</f>
        <v>0</v>
      </c>
      <c r="G296" s="19">
        <v>0</v>
      </c>
      <c r="H296" s="16">
        <f>2.4*305</f>
        <v>732</v>
      </c>
      <c r="I296" s="85">
        <f>G296*H296/1000</f>
        <v>0</v>
      </c>
      <c r="J296" s="86">
        <f>E296+F296+I296</f>
        <v>0</v>
      </c>
    </row>
    <row r="297" spans="1:10" ht="30.75">
      <c r="A297" s="32">
        <v>3</v>
      </c>
      <c r="B297" s="33" t="s">
        <v>20</v>
      </c>
      <c r="C297" s="39"/>
      <c r="D297" s="40" t="s">
        <v>21</v>
      </c>
      <c r="E297" s="39"/>
      <c r="F297" s="41"/>
      <c r="G297" s="39"/>
      <c r="H297" s="42" t="s">
        <v>22</v>
      </c>
      <c r="I297" s="43"/>
      <c r="J297" s="44"/>
    </row>
    <row r="298" spans="1:10" ht="15.75">
      <c r="A298" s="45"/>
      <c r="B298" s="12" t="s">
        <v>16</v>
      </c>
      <c r="C298" s="19">
        <v>51.5</v>
      </c>
      <c r="D298" s="14">
        <v>26.25</v>
      </c>
      <c r="E298" s="20">
        <f>C298*D298/1000</f>
        <v>1.351875</v>
      </c>
      <c r="F298" s="21">
        <f>C298*D298/1.25*0.25*0.6/1000</f>
        <v>0.162225</v>
      </c>
      <c r="G298" s="19">
        <v>2.06</v>
      </c>
      <c r="H298" s="16">
        <v>175.2</v>
      </c>
      <c r="I298" s="22">
        <f>G298*H298/1000</f>
        <v>0.360912</v>
      </c>
      <c r="J298" s="23">
        <f>E298+F298+I298</f>
        <v>1.875012</v>
      </c>
    </row>
    <row r="299" spans="1:10" ht="15.75">
      <c r="A299" s="11"/>
      <c r="B299" s="24" t="s">
        <v>17</v>
      </c>
      <c r="C299" s="25">
        <v>43.64</v>
      </c>
      <c r="D299" s="26">
        <v>26.25</v>
      </c>
      <c r="E299" s="56">
        <f>C299*D299/1000</f>
        <v>1.1455499999999998</v>
      </c>
      <c r="F299" s="102">
        <f>C299*D299/1.25*0.25*0.6/1000</f>
        <v>0.13746599999999998</v>
      </c>
      <c r="G299" s="25">
        <v>2.06</v>
      </c>
      <c r="H299" s="29">
        <v>175.2</v>
      </c>
      <c r="I299" s="103">
        <f>G299*H299/1000</f>
        <v>0.360912</v>
      </c>
      <c r="J299" s="31">
        <f>E299+F299+I299</f>
        <v>1.6439279999999998</v>
      </c>
    </row>
    <row r="300" spans="1:10" ht="15.75">
      <c r="A300" s="90"/>
      <c r="B300" s="47" t="s">
        <v>24</v>
      </c>
      <c r="C300" s="39"/>
      <c r="D300" s="41"/>
      <c r="E300" s="48"/>
      <c r="F300" s="49"/>
      <c r="G300" s="39"/>
      <c r="H300" s="42"/>
      <c r="I300" s="50"/>
      <c r="J300" s="51"/>
    </row>
    <row r="301" spans="1:10" ht="15.75">
      <c r="A301" s="90"/>
      <c r="B301" s="12" t="s">
        <v>16</v>
      </c>
      <c r="C301" s="19"/>
      <c r="D301" s="15"/>
      <c r="E301" s="20">
        <f>(E292+E295+E298)*1.08</f>
        <v>1.4600250000000001</v>
      </c>
      <c r="F301" s="20">
        <f>(F292+F295+F298)*1.08</f>
        <v>0.17520300000000003</v>
      </c>
      <c r="G301" s="20"/>
      <c r="H301" s="53"/>
      <c r="I301" s="20">
        <f>(I292+I295+I298)*1.08</f>
        <v>0.38978496</v>
      </c>
      <c r="J301" s="23">
        <f>E301+F301+I301</f>
        <v>2.02501296</v>
      </c>
    </row>
    <row r="302" spans="1:10" ht="15.75">
      <c r="A302" s="90"/>
      <c r="B302" s="24" t="s">
        <v>17</v>
      </c>
      <c r="C302" s="25"/>
      <c r="D302" s="55"/>
      <c r="E302" s="20">
        <f>(E293+E296+E299)*1.08</f>
        <v>1.237194</v>
      </c>
      <c r="F302" s="20">
        <f>(F293+F296+F299)*1.08</f>
        <v>0.14846327999999998</v>
      </c>
      <c r="G302" s="56"/>
      <c r="H302" s="57"/>
      <c r="I302" s="20">
        <f>(I293+I296+I299)*1.08</f>
        <v>0.38978496</v>
      </c>
      <c r="J302" s="31">
        <f>E302+F302+I302</f>
        <v>1.7754422399999998</v>
      </c>
    </row>
    <row r="303" spans="1:10" ht="15.75">
      <c r="A303" s="45"/>
      <c r="B303" s="33" t="s">
        <v>25</v>
      </c>
      <c r="C303" s="39"/>
      <c r="D303" s="41"/>
      <c r="E303" s="48"/>
      <c r="F303" s="49"/>
      <c r="G303" s="39"/>
      <c r="H303" s="42"/>
      <c r="I303" s="96"/>
      <c r="J303" s="97"/>
    </row>
    <row r="304" spans="1:10" ht="15.75">
      <c r="A304" s="45"/>
      <c r="B304" s="12" t="s">
        <v>16</v>
      </c>
      <c r="C304" s="13"/>
      <c r="D304" s="15"/>
      <c r="E304" s="20">
        <f>E301/1.16</f>
        <v>1.2586422413793106</v>
      </c>
      <c r="F304" s="21">
        <f>F301/1.16</f>
        <v>0.15103706896551727</v>
      </c>
      <c r="G304" s="13"/>
      <c r="H304" s="16"/>
      <c r="I304" s="85">
        <f>I301/1.16</f>
        <v>0.33602151724137935</v>
      </c>
      <c r="J304" s="86">
        <f>E304+F304+I304</f>
        <v>1.7457008275862071</v>
      </c>
    </row>
    <row r="305" spans="1:10" ht="15.75">
      <c r="A305" s="45"/>
      <c r="B305" s="24" t="s">
        <v>17</v>
      </c>
      <c r="C305" s="64"/>
      <c r="D305" s="55"/>
      <c r="E305" s="20">
        <f>E302/1.16</f>
        <v>1.066546551724138</v>
      </c>
      <c r="F305" s="21">
        <f>F302/1.16</f>
        <v>0.12798558620689654</v>
      </c>
      <c r="G305" s="64"/>
      <c r="H305" s="29"/>
      <c r="I305" s="85">
        <f>I302/1.16</f>
        <v>0.33602151724137935</v>
      </c>
      <c r="J305" s="88">
        <f>E305+F305+I305</f>
        <v>1.530553655172414</v>
      </c>
    </row>
    <row r="306" spans="1:10" ht="30.75">
      <c r="A306" s="65"/>
      <c r="B306" s="47" t="s">
        <v>26</v>
      </c>
      <c r="C306" s="39"/>
      <c r="D306" s="41"/>
      <c r="E306" s="48"/>
      <c r="F306" s="49"/>
      <c r="G306" s="39"/>
      <c r="H306" s="42"/>
      <c r="I306" s="96"/>
      <c r="J306" s="97"/>
    </row>
    <row r="307" spans="1:10" ht="15.75">
      <c r="A307" s="65"/>
      <c r="B307" s="12" t="s">
        <v>16</v>
      </c>
      <c r="C307" s="13"/>
      <c r="D307" s="15"/>
      <c r="E307" s="66">
        <f>E304*2.75</f>
        <v>3.461266163793104</v>
      </c>
      <c r="F307" s="67">
        <f>F304*2.75</f>
        <v>0.4153519396551725</v>
      </c>
      <c r="G307" s="13"/>
      <c r="H307" s="16"/>
      <c r="I307" s="98">
        <f>I304*6.6</f>
        <v>2.2177420137931034</v>
      </c>
      <c r="J307" s="86">
        <f>E307+F307+I307</f>
        <v>6.09436011724138</v>
      </c>
    </row>
    <row r="308" spans="1:10" ht="15.75">
      <c r="A308" s="65"/>
      <c r="B308" s="69" t="s">
        <v>17</v>
      </c>
      <c r="C308" s="70"/>
      <c r="D308" s="71"/>
      <c r="E308" s="72">
        <f>E305*2.75</f>
        <v>2.9330030172413792</v>
      </c>
      <c r="F308" s="73">
        <f>F305*2.75</f>
        <v>0.35196036206896547</v>
      </c>
      <c r="G308" s="70"/>
      <c r="H308" s="74"/>
      <c r="I308" s="99">
        <f>I305*6.6</f>
        <v>2.2177420137931034</v>
      </c>
      <c r="J308" s="100">
        <f>E308+F308+I308</f>
        <v>5.502705393103448</v>
      </c>
    </row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customHeight="1" hidden="1"/>
    <row r="319" spans="2:10" ht="27.75" customHeight="1">
      <c r="B319" s="81" t="s">
        <v>0</v>
      </c>
      <c r="C319" s="81"/>
      <c r="D319" s="81"/>
      <c r="E319" s="81"/>
      <c r="F319" s="81"/>
      <c r="G319" s="82" t="s">
        <v>40</v>
      </c>
      <c r="H319" s="4"/>
      <c r="I319" s="4"/>
      <c r="J319" s="5" t="s">
        <v>2</v>
      </c>
    </row>
    <row r="320" spans="1:10" ht="49.5" customHeight="1">
      <c r="A320" s="6" t="s">
        <v>3</v>
      </c>
      <c r="B320" s="6" t="s">
        <v>4</v>
      </c>
      <c r="C320" s="7" t="s">
        <v>5</v>
      </c>
      <c r="D320" s="8" t="s">
        <v>6</v>
      </c>
      <c r="E320" s="7" t="s">
        <v>7</v>
      </c>
      <c r="F320" s="8" t="s">
        <v>8</v>
      </c>
      <c r="G320" s="7" t="s">
        <v>9</v>
      </c>
      <c r="H320" s="9" t="s">
        <v>10</v>
      </c>
      <c r="I320" s="6" t="s">
        <v>11</v>
      </c>
      <c r="J320" s="10" t="s">
        <v>12</v>
      </c>
    </row>
    <row r="321" spans="1:10" ht="12.75" hidden="1">
      <c r="A321" s="11">
        <v>1</v>
      </c>
      <c r="B321" s="12" t="s">
        <v>32</v>
      </c>
      <c r="C321" s="13"/>
      <c r="D321" s="14" t="s">
        <v>33</v>
      </c>
      <c r="E321" s="13"/>
      <c r="F321" s="15"/>
      <c r="G321" s="13"/>
      <c r="H321" s="16" t="s">
        <v>15</v>
      </c>
      <c r="I321" s="83"/>
      <c r="J321" s="84"/>
    </row>
    <row r="322" spans="1:10" ht="12.75" hidden="1">
      <c r="A322" s="11"/>
      <c r="B322" s="12" t="s">
        <v>16</v>
      </c>
      <c r="C322" s="19">
        <v>0</v>
      </c>
      <c r="D322" s="14">
        <f>103*1.25</f>
        <v>128.75</v>
      </c>
      <c r="E322" s="20">
        <f>C322*D322/1000</f>
        <v>0</v>
      </c>
      <c r="F322" s="21">
        <f>C322*D322/1.25*0.25*0.6/1000</f>
        <v>0</v>
      </c>
      <c r="G322" s="19">
        <v>0</v>
      </c>
      <c r="H322" s="16">
        <f>2.4*305</f>
        <v>732</v>
      </c>
      <c r="I322" s="85">
        <f>G322*H322/1000</f>
        <v>0</v>
      </c>
      <c r="J322" s="86">
        <f>E322+F322+I322</f>
        <v>0</v>
      </c>
    </row>
    <row r="323" spans="1:10" ht="12.75" hidden="1">
      <c r="A323" s="11"/>
      <c r="B323" s="24" t="s">
        <v>17</v>
      </c>
      <c r="C323" s="25">
        <v>0</v>
      </c>
      <c r="D323" s="14">
        <f>103*1.25</f>
        <v>128.75</v>
      </c>
      <c r="E323" s="27">
        <f>C323*D323/1000</f>
        <v>0</v>
      </c>
      <c r="F323" s="28">
        <f>C323*D323/1.25*0.25*0.6/1000</f>
        <v>0</v>
      </c>
      <c r="G323" s="25">
        <v>0</v>
      </c>
      <c r="H323" s="29">
        <f>2.4*305</f>
        <v>732</v>
      </c>
      <c r="I323" s="87">
        <f>G323*H323/1000</f>
        <v>0</v>
      </c>
      <c r="J323" s="88">
        <f>E323+F323+I323</f>
        <v>0</v>
      </c>
    </row>
    <row r="324" spans="1:10" ht="12.75" hidden="1">
      <c r="A324" s="46">
        <v>2</v>
      </c>
      <c r="B324" s="33" t="s">
        <v>18</v>
      </c>
      <c r="C324" s="34"/>
      <c r="D324" s="14" t="s">
        <v>19</v>
      </c>
      <c r="E324" s="35"/>
      <c r="F324" s="36"/>
      <c r="G324" s="37"/>
      <c r="H324" s="16" t="s">
        <v>15</v>
      </c>
      <c r="I324" s="89"/>
      <c r="J324" s="86"/>
    </row>
    <row r="325" spans="1:10" ht="12.75" hidden="1">
      <c r="A325" s="46"/>
      <c r="B325" s="12" t="s">
        <v>16</v>
      </c>
      <c r="C325" s="19">
        <v>0</v>
      </c>
      <c r="D325" s="14">
        <f>87*1.25</f>
        <v>108.75</v>
      </c>
      <c r="E325" s="20">
        <f>C325*D325/1000</f>
        <v>0</v>
      </c>
      <c r="F325" s="21">
        <f>C325*D325/1.25*0.25*0.6/1000</f>
        <v>0</v>
      </c>
      <c r="G325" s="19">
        <v>0</v>
      </c>
      <c r="H325" s="16">
        <f>2.4*305</f>
        <v>732</v>
      </c>
      <c r="I325" s="85">
        <f>G325*H325/1000</f>
        <v>0</v>
      </c>
      <c r="J325" s="86">
        <f>E325+F325+I325</f>
        <v>0</v>
      </c>
    </row>
    <row r="326" spans="1:10" ht="12.75" hidden="1">
      <c r="A326" s="46"/>
      <c r="B326" s="24" t="s">
        <v>17</v>
      </c>
      <c r="C326" s="25">
        <v>0</v>
      </c>
      <c r="D326" s="14">
        <f>87*1.25</f>
        <v>108.75</v>
      </c>
      <c r="E326" s="20">
        <f>C326*D326/1000</f>
        <v>0</v>
      </c>
      <c r="F326" s="21">
        <f>C326*D326/1.25*0.25*0.6/1000</f>
        <v>0</v>
      </c>
      <c r="G326" s="19">
        <v>0</v>
      </c>
      <c r="H326" s="16">
        <f>2.4*305</f>
        <v>732</v>
      </c>
      <c r="I326" s="85">
        <f>G326*H326/1000</f>
        <v>0</v>
      </c>
      <c r="J326" s="86">
        <f>E326+F326+I326</f>
        <v>0</v>
      </c>
    </row>
    <row r="327" spans="1:10" ht="30.75">
      <c r="A327" s="32">
        <v>3</v>
      </c>
      <c r="B327" s="33" t="s">
        <v>20</v>
      </c>
      <c r="C327" s="39"/>
      <c r="D327" s="40" t="s">
        <v>21</v>
      </c>
      <c r="E327" s="39"/>
      <c r="F327" s="41"/>
      <c r="G327" s="39"/>
      <c r="H327" s="42" t="s">
        <v>22</v>
      </c>
      <c r="I327" s="43"/>
      <c r="J327" s="44"/>
    </row>
    <row r="328" spans="1:10" ht="15.75">
      <c r="A328" s="45"/>
      <c r="B328" s="12" t="s">
        <v>16</v>
      </c>
      <c r="C328" s="19">
        <v>33.75</v>
      </c>
      <c r="D328" s="14">
        <v>26.25</v>
      </c>
      <c r="E328" s="20">
        <f>C328*D328/1000</f>
        <v>0.8859375</v>
      </c>
      <c r="F328" s="21">
        <f>C328*D328/1.25*0.25*0.6/1000</f>
        <v>0.1063125</v>
      </c>
      <c r="G328" s="19">
        <v>1.35</v>
      </c>
      <c r="H328" s="16">
        <v>175.2</v>
      </c>
      <c r="I328" s="22">
        <f>G328*H328/1000</f>
        <v>0.23652000000000004</v>
      </c>
      <c r="J328" s="23">
        <f>E328+F328+I328</f>
        <v>1.2287700000000001</v>
      </c>
    </row>
    <row r="329" spans="1:10" ht="15.75">
      <c r="A329" s="11"/>
      <c r="B329" s="24" t="s">
        <v>17</v>
      </c>
      <c r="C329" s="25">
        <v>28.42</v>
      </c>
      <c r="D329" s="26">
        <v>26.25</v>
      </c>
      <c r="E329" s="56">
        <f>C329*D329/1000</f>
        <v>0.746025</v>
      </c>
      <c r="F329" s="102">
        <f>C329*D329/1.25*0.25*0.6/1000</f>
        <v>0.089523</v>
      </c>
      <c r="G329" s="25">
        <v>1.35</v>
      </c>
      <c r="H329" s="29">
        <v>175.2</v>
      </c>
      <c r="I329" s="103">
        <f>G329*H329/1000</f>
        <v>0.23652000000000004</v>
      </c>
      <c r="J329" s="31">
        <f>E329+F329+I329</f>
        <v>1.072068</v>
      </c>
    </row>
    <row r="330" spans="1:10" ht="15.75">
      <c r="A330" s="90"/>
      <c r="B330" s="47" t="s">
        <v>24</v>
      </c>
      <c r="C330" s="39"/>
      <c r="D330" s="41"/>
      <c r="E330" s="48"/>
      <c r="F330" s="49"/>
      <c r="G330" s="39"/>
      <c r="H330" s="42"/>
      <c r="I330" s="50"/>
      <c r="J330" s="51"/>
    </row>
    <row r="331" spans="1:10" ht="15.75">
      <c r="A331" s="90"/>
      <c r="B331" s="12" t="s">
        <v>16</v>
      </c>
      <c r="C331" s="19"/>
      <c r="D331" s="15"/>
      <c r="E331" s="20">
        <f>(E322+E325+E328)*1.08</f>
        <v>0.9568125000000001</v>
      </c>
      <c r="F331" s="20">
        <f>(F322+F325+F328)*1.08</f>
        <v>0.11481750000000002</v>
      </c>
      <c r="G331" s="20"/>
      <c r="H331" s="53"/>
      <c r="I331" s="20">
        <f>(I322+I325+I328)*1.08</f>
        <v>0.25544160000000005</v>
      </c>
      <c r="J331" s="23">
        <f>E331+F331+I331</f>
        <v>1.3270716</v>
      </c>
    </row>
    <row r="332" spans="1:10" ht="15.75">
      <c r="A332" s="90"/>
      <c r="B332" s="24" t="s">
        <v>17</v>
      </c>
      <c r="C332" s="25"/>
      <c r="D332" s="55"/>
      <c r="E332" s="20">
        <f>(E323+E326+E329)*1.08</f>
        <v>0.8057070000000001</v>
      </c>
      <c r="F332" s="20">
        <f>(F323+F326+F329)*1.08</f>
        <v>0.09668484000000001</v>
      </c>
      <c r="G332" s="56"/>
      <c r="H332" s="57"/>
      <c r="I332" s="20">
        <f>(I323+I326+I329)*1.08</f>
        <v>0.25544160000000005</v>
      </c>
      <c r="J332" s="31">
        <f>E332+F332+I332</f>
        <v>1.15783344</v>
      </c>
    </row>
    <row r="333" spans="1:10" ht="15.75">
      <c r="A333" s="45"/>
      <c r="B333" s="33" t="s">
        <v>25</v>
      </c>
      <c r="C333" s="39"/>
      <c r="D333" s="41"/>
      <c r="E333" s="48"/>
      <c r="F333" s="49"/>
      <c r="G333" s="39"/>
      <c r="H333" s="42"/>
      <c r="I333" s="96"/>
      <c r="J333" s="97"/>
    </row>
    <row r="334" spans="1:10" ht="15.75">
      <c r="A334" s="45"/>
      <c r="B334" s="12" t="s">
        <v>16</v>
      </c>
      <c r="C334" s="13"/>
      <c r="D334" s="15"/>
      <c r="E334" s="20">
        <f>E331/1.16</f>
        <v>0.8248383620689657</v>
      </c>
      <c r="F334" s="21">
        <f>F331/1.16</f>
        <v>0.09898060344827589</v>
      </c>
      <c r="G334" s="13"/>
      <c r="H334" s="16"/>
      <c r="I334" s="85">
        <f>I331/1.16</f>
        <v>0.220208275862069</v>
      </c>
      <c r="J334" s="86">
        <f>E334+F334+I334</f>
        <v>1.1440272413793104</v>
      </c>
    </row>
    <row r="335" spans="1:10" ht="15.75">
      <c r="A335" s="45"/>
      <c r="B335" s="24" t="s">
        <v>17</v>
      </c>
      <c r="C335" s="64"/>
      <c r="D335" s="55"/>
      <c r="E335" s="20">
        <f>E332/1.16</f>
        <v>0.694575</v>
      </c>
      <c r="F335" s="21">
        <f>F332/1.16</f>
        <v>0.083349</v>
      </c>
      <c r="G335" s="64"/>
      <c r="H335" s="29"/>
      <c r="I335" s="85">
        <f>I332/1.16</f>
        <v>0.220208275862069</v>
      </c>
      <c r="J335" s="88">
        <f>E335+F335+I335</f>
        <v>0.9981322758620691</v>
      </c>
    </row>
    <row r="336" spans="1:10" ht="30.75">
      <c r="A336" s="65"/>
      <c r="B336" s="47" t="s">
        <v>26</v>
      </c>
      <c r="C336" s="39"/>
      <c r="D336" s="41"/>
      <c r="E336" s="48"/>
      <c r="F336" s="49"/>
      <c r="G336" s="39"/>
      <c r="H336" s="42"/>
      <c r="I336" s="96"/>
      <c r="J336" s="97"/>
    </row>
    <row r="337" spans="1:10" ht="15.75">
      <c r="A337" s="65"/>
      <c r="B337" s="12" t="s">
        <v>16</v>
      </c>
      <c r="C337" s="13"/>
      <c r="D337" s="15"/>
      <c r="E337" s="66">
        <f>E334*2.75</f>
        <v>2.2683054956896553</v>
      </c>
      <c r="F337" s="67">
        <f>F334*2.75</f>
        <v>0.2721966594827587</v>
      </c>
      <c r="G337" s="13"/>
      <c r="H337" s="16"/>
      <c r="I337" s="98">
        <f>I334*6.6</f>
        <v>1.4533746206896554</v>
      </c>
      <c r="J337" s="86">
        <f>E337+F337+I337</f>
        <v>3.9938767758620695</v>
      </c>
    </row>
    <row r="338" spans="1:10" ht="15.75">
      <c r="A338" s="65"/>
      <c r="B338" s="69" t="s">
        <v>17</v>
      </c>
      <c r="C338" s="70"/>
      <c r="D338" s="71"/>
      <c r="E338" s="72">
        <f>E335*2.75</f>
        <v>1.9100812500000002</v>
      </c>
      <c r="F338" s="73">
        <f>F335*2.75</f>
        <v>0.22920975000000002</v>
      </c>
      <c r="G338" s="70"/>
      <c r="H338" s="74"/>
      <c r="I338" s="99">
        <f>I335*6.6</f>
        <v>1.4533746206896554</v>
      </c>
      <c r="J338" s="100">
        <f>E338+F338+I338</f>
        <v>3.5926656206896554</v>
      </c>
    </row>
    <row r="347" ht="140.25" customHeight="1"/>
    <row r="348" ht="51" customHeight="1"/>
    <row r="349" spans="2:10" ht="24" customHeight="1">
      <c r="B349" s="81" t="s">
        <v>0</v>
      </c>
      <c r="C349" s="81"/>
      <c r="D349" s="81"/>
      <c r="E349" s="81"/>
      <c r="F349" s="81"/>
      <c r="G349" s="82" t="s">
        <v>41</v>
      </c>
      <c r="H349" s="4"/>
      <c r="I349" s="4"/>
      <c r="J349" s="5" t="s">
        <v>2</v>
      </c>
    </row>
    <row r="350" spans="1:10" ht="49.5" customHeight="1">
      <c r="A350" s="6" t="s">
        <v>3</v>
      </c>
      <c r="B350" s="6" t="s">
        <v>4</v>
      </c>
      <c r="C350" s="7" t="s">
        <v>5</v>
      </c>
      <c r="D350" s="8" t="s">
        <v>6</v>
      </c>
      <c r="E350" s="7" t="s">
        <v>7</v>
      </c>
      <c r="F350" s="8" t="s">
        <v>8</v>
      </c>
      <c r="G350" s="7" t="s">
        <v>9</v>
      </c>
      <c r="H350" s="9" t="s">
        <v>10</v>
      </c>
      <c r="I350" s="6" t="s">
        <v>11</v>
      </c>
      <c r="J350" s="10" t="s">
        <v>12</v>
      </c>
    </row>
    <row r="351" spans="1:10" ht="45.75">
      <c r="A351" s="11">
        <v>1</v>
      </c>
      <c r="B351" s="12" t="s">
        <v>13</v>
      </c>
      <c r="C351" s="13"/>
      <c r="D351" s="14" t="s">
        <v>14</v>
      </c>
      <c r="E351" s="13"/>
      <c r="F351" s="15"/>
      <c r="G351" s="13"/>
      <c r="H351" s="16" t="s">
        <v>15</v>
      </c>
      <c r="I351" s="83"/>
      <c r="J351" s="84"/>
    </row>
    <row r="352" spans="1:10" ht="15.75">
      <c r="A352" s="11"/>
      <c r="B352" s="12" t="s">
        <v>16</v>
      </c>
      <c r="C352" s="19">
        <v>0.69</v>
      </c>
      <c r="D352" s="14">
        <v>225</v>
      </c>
      <c r="E352" s="20">
        <f>C352*D352/1000</f>
        <v>0.15525</v>
      </c>
      <c r="F352" s="21">
        <f>C352*D352/1.25*0.25*0.6/1000</f>
        <v>0.01863</v>
      </c>
      <c r="G352" s="19">
        <v>0.03</v>
      </c>
      <c r="H352" s="16">
        <f>2.4*305</f>
        <v>732</v>
      </c>
      <c r="I352" s="85">
        <f>G352*H352/1000</f>
        <v>0.02196</v>
      </c>
      <c r="J352" s="86">
        <f>E352+F352+I352</f>
        <v>0.19584000000000001</v>
      </c>
    </row>
    <row r="353" spans="1:10" ht="15.75">
      <c r="A353" s="11"/>
      <c r="B353" s="24" t="s">
        <v>17</v>
      </c>
      <c r="C353" s="25">
        <v>0.69</v>
      </c>
      <c r="D353" s="26">
        <v>225</v>
      </c>
      <c r="E353" s="27">
        <f>C353*D353/1000</f>
        <v>0.15525</v>
      </c>
      <c r="F353" s="28">
        <f>C353*D353/1.25*0.25*0.6/1000</f>
        <v>0.01863</v>
      </c>
      <c r="G353" s="25">
        <v>0.03</v>
      </c>
      <c r="H353" s="29">
        <f>2.4*305</f>
        <v>732</v>
      </c>
      <c r="I353" s="87">
        <f>G353*H353/1000</f>
        <v>0.02196</v>
      </c>
      <c r="J353" s="88">
        <f>E353+F353+I353</f>
        <v>0.19584000000000001</v>
      </c>
    </row>
    <row r="354" spans="1:10" ht="12.75" hidden="1">
      <c r="A354" s="46">
        <v>2</v>
      </c>
      <c r="B354" s="33" t="s">
        <v>18</v>
      </c>
      <c r="C354" s="34"/>
      <c r="D354" s="14" t="s">
        <v>19</v>
      </c>
      <c r="E354" s="35"/>
      <c r="F354" s="36"/>
      <c r="G354" s="37"/>
      <c r="H354" s="16" t="s">
        <v>15</v>
      </c>
      <c r="I354" s="89"/>
      <c r="J354" s="86"/>
    </row>
    <row r="355" spans="1:10" ht="12.75" hidden="1">
      <c r="A355" s="46"/>
      <c r="B355" s="12" t="s">
        <v>16</v>
      </c>
      <c r="C355" s="19">
        <v>0</v>
      </c>
      <c r="D355" s="14">
        <f>87*1.25</f>
        <v>108.75</v>
      </c>
      <c r="E355" s="20">
        <f>C355*D355/1000</f>
        <v>0</v>
      </c>
      <c r="F355" s="21">
        <f>C355*D355/1.25*0.25*0.6/1000</f>
        <v>0</v>
      </c>
      <c r="G355" s="19">
        <v>0</v>
      </c>
      <c r="H355" s="16">
        <f>2.4*305</f>
        <v>732</v>
      </c>
      <c r="I355" s="85">
        <f>G355*H355/1000</f>
        <v>0</v>
      </c>
      <c r="J355" s="86">
        <f>E355+F355+I355</f>
        <v>0</v>
      </c>
    </row>
    <row r="356" spans="1:10" ht="12.75" hidden="1">
      <c r="A356" s="46"/>
      <c r="B356" s="24" t="s">
        <v>17</v>
      </c>
      <c r="C356" s="25">
        <v>0</v>
      </c>
      <c r="D356" s="14">
        <f>87*1.25</f>
        <v>108.75</v>
      </c>
      <c r="E356" s="20">
        <f>C356*D356/1000</f>
        <v>0</v>
      </c>
      <c r="F356" s="21">
        <f>C356*D356/1.25*0.25*0.6/1000</f>
        <v>0</v>
      </c>
      <c r="G356" s="19">
        <v>0</v>
      </c>
      <c r="H356" s="16">
        <f>2.4*305</f>
        <v>732</v>
      </c>
      <c r="I356" s="85">
        <f>G356*H356/1000</f>
        <v>0</v>
      </c>
      <c r="J356" s="86">
        <f>E356+F356+I356</f>
        <v>0</v>
      </c>
    </row>
    <row r="357" spans="1:10" ht="30.75">
      <c r="A357" s="32">
        <v>3</v>
      </c>
      <c r="B357" s="33" t="s">
        <v>20</v>
      </c>
      <c r="C357" s="39"/>
      <c r="D357" s="40" t="s">
        <v>21</v>
      </c>
      <c r="E357" s="39"/>
      <c r="F357" s="41"/>
      <c r="G357" s="39"/>
      <c r="H357" s="42" t="s">
        <v>22</v>
      </c>
      <c r="I357" s="43"/>
      <c r="J357" s="44"/>
    </row>
    <row r="358" spans="1:10" ht="15.75">
      <c r="A358" s="45"/>
      <c r="B358" s="12" t="s">
        <v>16</v>
      </c>
      <c r="C358" s="19">
        <v>42.31</v>
      </c>
      <c r="D358" s="14">
        <v>26.25</v>
      </c>
      <c r="E358" s="20">
        <f>C358*D358/1000</f>
        <v>1.1106375</v>
      </c>
      <c r="F358" s="21">
        <f>C358*D358/1.25*0.25*0.6/1000</f>
        <v>0.1332765</v>
      </c>
      <c r="G358" s="19">
        <v>1.69</v>
      </c>
      <c r="H358" s="16">
        <v>175.2</v>
      </c>
      <c r="I358" s="22">
        <f>G358*H358/1000</f>
        <v>0.296088</v>
      </c>
      <c r="J358" s="23">
        <f>E358+F358+I358</f>
        <v>1.5400019999999999</v>
      </c>
    </row>
    <row r="359" spans="1:10" ht="15.75">
      <c r="A359" s="11"/>
      <c r="B359" s="24" t="s">
        <v>17</v>
      </c>
      <c r="C359" s="25">
        <v>35.89</v>
      </c>
      <c r="D359" s="26">
        <v>26.25</v>
      </c>
      <c r="E359" s="56">
        <f>C359*D359/1000</f>
        <v>0.9421125</v>
      </c>
      <c r="F359" s="102">
        <f>C359*D359/1.25*0.25*0.6/1000</f>
        <v>0.1130535</v>
      </c>
      <c r="G359" s="25">
        <v>1.69</v>
      </c>
      <c r="H359" s="29">
        <v>175.2</v>
      </c>
      <c r="I359" s="103">
        <f>G359*H359/1000</f>
        <v>0.296088</v>
      </c>
      <c r="J359" s="31">
        <f>E359+F359+I359</f>
        <v>1.351254</v>
      </c>
    </row>
    <row r="360" spans="1:10" ht="15.75">
      <c r="A360" s="90"/>
      <c r="B360" s="47" t="s">
        <v>24</v>
      </c>
      <c r="C360" s="39"/>
      <c r="D360" s="41"/>
      <c r="E360" s="48"/>
      <c r="F360" s="49"/>
      <c r="G360" s="39"/>
      <c r="H360" s="42"/>
      <c r="I360" s="50"/>
      <c r="J360" s="51"/>
    </row>
    <row r="361" spans="1:10" ht="15.75">
      <c r="A361" s="90"/>
      <c r="B361" s="12" t="s">
        <v>16</v>
      </c>
      <c r="C361" s="19"/>
      <c r="D361" s="15"/>
      <c r="E361" s="20">
        <f>(E352+E355+E358)*1.08</f>
        <v>1.3671585</v>
      </c>
      <c r="F361" s="20">
        <f>(F352+F355+F358)*1.08</f>
        <v>0.16405902</v>
      </c>
      <c r="G361" s="20"/>
      <c r="H361" s="53"/>
      <c r="I361" s="20">
        <f>(I352+I355+I358)*1.08</f>
        <v>0.34349184</v>
      </c>
      <c r="J361" s="23">
        <f>E361+F361+I361</f>
        <v>1.87470936</v>
      </c>
    </row>
    <row r="362" spans="1:10" ht="15.75">
      <c r="A362" s="90"/>
      <c r="B362" s="24" t="s">
        <v>17</v>
      </c>
      <c r="C362" s="25"/>
      <c r="D362" s="55"/>
      <c r="E362" s="20">
        <f>(E353+E356+E359)*1.08</f>
        <v>1.1851515000000001</v>
      </c>
      <c r="F362" s="20">
        <f>(F353+F356+F359)*1.08</f>
        <v>0.14221818000000003</v>
      </c>
      <c r="G362" s="56"/>
      <c r="H362" s="57"/>
      <c r="I362" s="20">
        <f>(I353+I356+I359)*1.08</f>
        <v>0.34349184</v>
      </c>
      <c r="J362" s="31">
        <f>E362+F362+I362</f>
        <v>1.67086152</v>
      </c>
    </row>
    <row r="363" spans="1:10" ht="15.75">
      <c r="A363" s="45"/>
      <c r="B363" s="33" t="s">
        <v>25</v>
      </c>
      <c r="C363" s="39"/>
      <c r="D363" s="41"/>
      <c r="E363" s="48"/>
      <c r="F363" s="49"/>
      <c r="G363" s="39"/>
      <c r="H363" s="42"/>
      <c r="I363" s="96"/>
      <c r="J363" s="97"/>
    </row>
    <row r="364" spans="1:10" ht="15.75">
      <c r="A364" s="45"/>
      <c r="B364" s="12" t="s">
        <v>16</v>
      </c>
      <c r="C364" s="13"/>
      <c r="D364" s="15"/>
      <c r="E364" s="20">
        <f>E361/1.16</f>
        <v>1.1785849137931035</v>
      </c>
      <c r="F364" s="21">
        <f>F361/1.16</f>
        <v>0.14143018965517243</v>
      </c>
      <c r="G364" s="13"/>
      <c r="H364" s="16"/>
      <c r="I364" s="85">
        <f>I361/1.16</f>
        <v>0.2961136551724138</v>
      </c>
      <c r="J364" s="86">
        <f>E364+F364+I364</f>
        <v>1.6161287586206896</v>
      </c>
    </row>
    <row r="365" spans="1:10" ht="15.75">
      <c r="A365" s="45"/>
      <c r="B365" s="24" t="s">
        <v>17</v>
      </c>
      <c r="C365" s="64"/>
      <c r="D365" s="55"/>
      <c r="E365" s="20">
        <f>E362/1.16</f>
        <v>1.021682327586207</v>
      </c>
      <c r="F365" s="21">
        <f>F362/1.16</f>
        <v>0.12260187931034486</v>
      </c>
      <c r="G365" s="64"/>
      <c r="H365" s="29"/>
      <c r="I365" s="85">
        <f>I362/1.16</f>
        <v>0.2961136551724138</v>
      </c>
      <c r="J365" s="88">
        <f>E365+F365+I365</f>
        <v>1.4403978620689657</v>
      </c>
    </row>
    <row r="366" spans="1:10" ht="30.75">
      <c r="A366" s="65"/>
      <c r="B366" s="47" t="s">
        <v>26</v>
      </c>
      <c r="C366" s="39"/>
      <c r="D366" s="41"/>
      <c r="E366" s="48"/>
      <c r="F366" s="49"/>
      <c r="G366" s="39"/>
      <c r="H366" s="42"/>
      <c r="I366" s="96"/>
      <c r="J366" s="97"/>
    </row>
    <row r="367" spans="1:10" ht="15.75">
      <c r="A367" s="65"/>
      <c r="B367" s="12" t="s">
        <v>16</v>
      </c>
      <c r="C367" s="13"/>
      <c r="D367" s="15"/>
      <c r="E367" s="66">
        <f>E364*2.75</f>
        <v>3.2411085129310346</v>
      </c>
      <c r="F367" s="67">
        <f>F364*2.75</f>
        <v>0.38893302155172416</v>
      </c>
      <c r="G367" s="13"/>
      <c r="H367" s="16"/>
      <c r="I367" s="98">
        <f>I364*6.6</f>
        <v>1.9543501241379309</v>
      </c>
      <c r="J367" s="86">
        <f>E367+F367+I367</f>
        <v>5.58439165862069</v>
      </c>
    </row>
    <row r="368" spans="1:10" ht="15.75">
      <c r="A368" s="65"/>
      <c r="B368" s="69" t="s">
        <v>17</v>
      </c>
      <c r="C368" s="70"/>
      <c r="D368" s="71"/>
      <c r="E368" s="72">
        <f>E365*2.75</f>
        <v>2.8096264008620695</v>
      </c>
      <c r="F368" s="73">
        <f>F365*2.75</f>
        <v>0.33715516810344837</v>
      </c>
      <c r="G368" s="70"/>
      <c r="H368" s="74"/>
      <c r="I368" s="99">
        <f>I365*6.6</f>
        <v>1.9543501241379309</v>
      </c>
      <c r="J368" s="100">
        <f>E368+F368+I368</f>
        <v>5.101131693103449</v>
      </c>
    </row>
    <row r="372" spans="250:256" s="1" customFormat="1" ht="12.75">
      <c r="IP372"/>
      <c r="IQ372"/>
      <c r="IR372"/>
      <c r="IS372"/>
      <c r="IT372"/>
      <c r="IU372"/>
      <c r="IV372"/>
    </row>
    <row r="376" ht="47.25" customHeight="1"/>
    <row r="378" ht="57" customHeight="1"/>
    <row r="379" spans="2:10" ht="30" customHeight="1">
      <c r="B379" s="81" t="s">
        <v>0</v>
      </c>
      <c r="C379" s="81"/>
      <c r="D379" s="81"/>
      <c r="E379" s="81"/>
      <c r="F379" s="81"/>
      <c r="G379" s="82" t="s">
        <v>42</v>
      </c>
      <c r="H379" s="4"/>
      <c r="I379" s="4"/>
      <c r="J379" s="5" t="s">
        <v>2</v>
      </c>
    </row>
    <row r="380" spans="1:10" ht="49.5" customHeight="1">
      <c r="A380" s="6" t="s">
        <v>3</v>
      </c>
      <c r="B380" s="6" t="s">
        <v>4</v>
      </c>
      <c r="C380" s="7" t="s">
        <v>5</v>
      </c>
      <c r="D380" s="8" t="s">
        <v>6</v>
      </c>
      <c r="E380" s="7" t="s">
        <v>7</v>
      </c>
      <c r="F380" s="8" t="s">
        <v>8</v>
      </c>
      <c r="G380" s="7" t="s">
        <v>9</v>
      </c>
      <c r="H380" s="9" t="s">
        <v>10</v>
      </c>
      <c r="I380" s="6" t="s">
        <v>11</v>
      </c>
      <c r="J380" s="10" t="s">
        <v>12</v>
      </c>
    </row>
    <row r="381" spans="1:10" ht="45.75">
      <c r="A381" s="11">
        <v>1</v>
      </c>
      <c r="B381" s="12" t="s">
        <v>13</v>
      </c>
      <c r="C381" s="13"/>
      <c r="D381" s="14" t="s">
        <v>14</v>
      </c>
      <c r="E381" s="13"/>
      <c r="F381" s="15"/>
      <c r="G381" s="13"/>
      <c r="H381" s="16" t="s">
        <v>15</v>
      </c>
      <c r="I381" s="83"/>
      <c r="J381" s="84"/>
    </row>
    <row r="382" spans="1:10" ht="15.75">
      <c r="A382" s="11"/>
      <c r="B382" s="12" t="s">
        <v>16</v>
      </c>
      <c r="C382" s="19">
        <v>66.13</v>
      </c>
      <c r="D382" s="14">
        <v>225</v>
      </c>
      <c r="E382" s="20">
        <f>C382*D382/1000</f>
        <v>14.879249999999999</v>
      </c>
      <c r="F382" s="21">
        <f>C382*D382/1.25*0.25*0.6/1000</f>
        <v>1.7855099999999995</v>
      </c>
      <c r="G382" s="19">
        <v>2.2</v>
      </c>
      <c r="H382" s="16">
        <f>2.4*305</f>
        <v>732</v>
      </c>
      <c r="I382" s="85">
        <f>G382*H382/1000</f>
        <v>1.6104</v>
      </c>
      <c r="J382" s="86">
        <f>E382+F382+I382</f>
        <v>18.275159999999996</v>
      </c>
    </row>
    <row r="383" spans="1:10" ht="15.75">
      <c r="A383" s="11"/>
      <c r="B383" s="24" t="s">
        <v>17</v>
      </c>
      <c r="C383" s="25">
        <v>29.53</v>
      </c>
      <c r="D383" s="26">
        <v>225</v>
      </c>
      <c r="E383" s="27">
        <f>C383*D383/1000</f>
        <v>6.64425</v>
      </c>
      <c r="F383" s="28">
        <f>C383*D383/1.25*0.25*0.6/1000</f>
        <v>0.79731</v>
      </c>
      <c r="G383" s="25">
        <v>1.32</v>
      </c>
      <c r="H383" s="29">
        <f>2.4*305</f>
        <v>732</v>
      </c>
      <c r="I383" s="87">
        <f>G383*H383/1000</f>
        <v>0.96624</v>
      </c>
      <c r="J383" s="88">
        <f>E383+F383+I383</f>
        <v>8.407800000000002</v>
      </c>
    </row>
    <row r="384" spans="1:10" ht="12.75" hidden="1">
      <c r="A384" s="46">
        <v>2</v>
      </c>
      <c r="B384" s="33" t="s">
        <v>18</v>
      </c>
      <c r="C384" s="34"/>
      <c r="D384" s="14" t="s">
        <v>19</v>
      </c>
      <c r="E384" s="35"/>
      <c r="F384" s="36"/>
      <c r="G384" s="37"/>
      <c r="H384" s="16" t="s">
        <v>15</v>
      </c>
      <c r="I384" s="89"/>
      <c r="J384" s="86"/>
    </row>
    <row r="385" spans="1:10" ht="12.75" hidden="1">
      <c r="A385" s="46"/>
      <c r="B385" s="12" t="s">
        <v>16</v>
      </c>
      <c r="C385" s="19">
        <v>0</v>
      </c>
      <c r="D385" s="14">
        <f>87*1.25</f>
        <v>108.75</v>
      </c>
      <c r="E385" s="20">
        <f>C385*D385/1000</f>
        <v>0</v>
      </c>
      <c r="F385" s="21">
        <f>C385*D385/1.25*0.25*0.6/1000</f>
        <v>0</v>
      </c>
      <c r="G385" s="19">
        <v>0</v>
      </c>
      <c r="H385" s="16">
        <f>2.4*305</f>
        <v>732</v>
      </c>
      <c r="I385" s="85">
        <f>G385*H385/1000</f>
        <v>0</v>
      </c>
      <c r="J385" s="86">
        <f>E385+F385+I385</f>
        <v>0</v>
      </c>
    </row>
    <row r="386" spans="1:10" ht="12.75" hidden="1">
      <c r="A386" s="46"/>
      <c r="B386" s="24" t="s">
        <v>17</v>
      </c>
      <c r="C386" s="25">
        <v>0</v>
      </c>
      <c r="D386" s="14">
        <f>87*1.25</f>
        <v>108.75</v>
      </c>
      <c r="E386" s="20">
        <f>C386*D386/1000</f>
        <v>0</v>
      </c>
      <c r="F386" s="21">
        <f>C386*D386/1.25*0.25*0.6/1000</f>
        <v>0</v>
      </c>
      <c r="G386" s="52">
        <v>0</v>
      </c>
      <c r="H386" s="16">
        <f>2.4*305</f>
        <v>732</v>
      </c>
      <c r="I386" s="85">
        <f>G386*H386/1000</f>
        <v>0</v>
      </c>
      <c r="J386" s="86">
        <f>E386+F386+I386</f>
        <v>0</v>
      </c>
    </row>
    <row r="387" spans="1:10" ht="30.75">
      <c r="A387" s="32">
        <v>3</v>
      </c>
      <c r="B387" s="33" t="s">
        <v>20</v>
      </c>
      <c r="C387" s="39"/>
      <c r="D387" s="40" t="s">
        <v>21</v>
      </c>
      <c r="E387" s="39"/>
      <c r="F387" s="41"/>
      <c r="G387" s="39"/>
      <c r="H387" s="42" t="s">
        <v>22</v>
      </c>
      <c r="I387" s="43"/>
      <c r="J387" s="44"/>
    </row>
    <row r="388" spans="1:10" ht="15.75">
      <c r="A388" s="45"/>
      <c r="B388" s="12" t="s">
        <v>16</v>
      </c>
      <c r="C388" s="19">
        <v>311.87</v>
      </c>
      <c r="D388" s="14">
        <v>26.25</v>
      </c>
      <c r="E388" s="20">
        <f>C388*D388/1000</f>
        <v>8.1865875</v>
      </c>
      <c r="F388" s="21">
        <f>C388*D388/1.25*0.25*0.6/1000</f>
        <v>0.9823904999999999</v>
      </c>
      <c r="G388" s="19">
        <v>10.4</v>
      </c>
      <c r="H388" s="16">
        <v>175.2</v>
      </c>
      <c r="I388" s="22">
        <f>G388*H388/1000</f>
        <v>1.8220800000000001</v>
      </c>
      <c r="J388" s="23">
        <f>E388+F388+I388</f>
        <v>10.991057999999999</v>
      </c>
    </row>
    <row r="389" spans="1:10" ht="15.75">
      <c r="A389" s="11"/>
      <c r="B389" s="24" t="s">
        <v>17</v>
      </c>
      <c r="C389" s="25">
        <v>203.5</v>
      </c>
      <c r="D389" s="26">
        <v>26.25</v>
      </c>
      <c r="E389" s="56">
        <f>C389*D389/1000</f>
        <v>5.341875</v>
      </c>
      <c r="F389" s="102">
        <f>C389*D389/1.25*0.25*0.6/1000</f>
        <v>0.641025</v>
      </c>
      <c r="G389" s="25">
        <v>9.13</v>
      </c>
      <c r="H389" s="29">
        <v>175.2</v>
      </c>
      <c r="I389" s="103">
        <f>G389*H389/1000</f>
        <v>1.5995760000000003</v>
      </c>
      <c r="J389" s="31">
        <f>E389+F389+I389</f>
        <v>7.582476</v>
      </c>
    </row>
    <row r="390" spans="1:10" ht="15.75">
      <c r="A390" s="90"/>
      <c r="B390" s="47" t="s">
        <v>23</v>
      </c>
      <c r="C390" s="39"/>
      <c r="D390" s="41"/>
      <c r="E390" s="48"/>
      <c r="F390" s="49"/>
      <c r="G390" s="101"/>
      <c r="H390" s="42"/>
      <c r="I390" s="50"/>
      <c r="J390" s="51"/>
    </row>
    <row r="391" spans="1:10" ht="15.75">
      <c r="A391" s="90"/>
      <c r="B391" s="12" t="s">
        <v>16</v>
      </c>
      <c r="C391" s="19">
        <f>C382+C385+C388</f>
        <v>378</v>
      </c>
      <c r="D391" s="15"/>
      <c r="E391" s="20">
        <f>E382+E385+E388</f>
        <v>23.0658375</v>
      </c>
      <c r="F391" s="20">
        <f>F382+F385+F388</f>
        <v>2.7679004999999997</v>
      </c>
      <c r="G391" s="52">
        <f>G382+G385+G388</f>
        <v>12.600000000000001</v>
      </c>
      <c r="H391" s="53"/>
      <c r="I391" s="54">
        <f>I382+I385+I388</f>
        <v>3.43248</v>
      </c>
      <c r="J391" s="23">
        <f>E391+F391+I391</f>
        <v>29.266218000000002</v>
      </c>
    </row>
    <row r="392" spans="1:10" ht="15.75">
      <c r="A392" s="90"/>
      <c r="B392" s="24" t="s">
        <v>17</v>
      </c>
      <c r="C392" s="25">
        <f>C383+C386+C389</f>
        <v>233.03</v>
      </c>
      <c r="D392" s="55"/>
      <c r="E392" s="56">
        <f>E383+E386+E389</f>
        <v>11.986125000000001</v>
      </c>
      <c r="F392" s="56">
        <f>F383+F386+F389</f>
        <v>1.438335</v>
      </c>
      <c r="G392" s="56">
        <f>G383+G386+G389</f>
        <v>10.450000000000001</v>
      </c>
      <c r="H392" s="57"/>
      <c r="I392" s="104">
        <f>I383+I386+I389</f>
        <v>2.5658160000000003</v>
      </c>
      <c r="J392" s="31">
        <f>E392+F392+I392</f>
        <v>15.990276000000001</v>
      </c>
    </row>
    <row r="393" spans="1:10" ht="15.75">
      <c r="A393" s="45"/>
      <c r="B393" s="47" t="s">
        <v>24</v>
      </c>
      <c r="C393" s="39"/>
      <c r="D393" s="41"/>
      <c r="E393" s="60"/>
      <c r="F393" s="61"/>
      <c r="G393" s="13"/>
      <c r="H393" s="16"/>
      <c r="I393" s="94"/>
      <c r="J393" s="95"/>
    </row>
    <row r="394" spans="1:10" ht="15.75">
      <c r="A394" s="45"/>
      <c r="B394" s="12" t="s">
        <v>16</v>
      </c>
      <c r="C394" s="13"/>
      <c r="D394" s="15"/>
      <c r="E394" s="20">
        <f>E391*1.08</f>
        <v>24.911104500000004</v>
      </c>
      <c r="F394" s="21">
        <f>F391*1.08</f>
        <v>2.98933254</v>
      </c>
      <c r="G394" s="13"/>
      <c r="H394" s="16"/>
      <c r="I394" s="85">
        <f>I391*1.08</f>
        <v>3.7070784000000003</v>
      </c>
      <c r="J394" s="86">
        <f>E394+F394+I394</f>
        <v>31.607515440000004</v>
      </c>
    </row>
    <row r="395" spans="1:10" ht="15.75">
      <c r="A395" s="45"/>
      <c r="B395" s="24" t="s">
        <v>17</v>
      </c>
      <c r="C395" s="64"/>
      <c r="D395" s="55"/>
      <c r="E395" s="20">
        <f>E392*1.08</f>
        <v>12.945015000000001</v>
      </c>
      <c r="F395" s="21">
        <f>F392*1.08</f>
        <v>1.5534018</v>
      </c>
      <c r="G395" s="13"/>
      <c r="H395" s="16"/>
      <c r="I395" s="85">
        <f>I392*1.08</f>
        <v>2.7710812800000006</v>
      </c>
      <c r="J395" s="86">
        <f>E395+F395+I395</f>
        <v>17.26949808</v>
      </c>
    </row>
    <row r="396" spans="1:10" ht="15.75">
      <c r="A396" s="45"/>
      <c r="B396" s="33" t="s">
        <v>25</v>
      </c>
      <c r="C396" s="39"/>
      <c r="D396" s="41"/>
      <c r="E396" s="48"/>
      <c r="F396" s="49"/>
      <c r="G396" s="39"/>
      <c r="H396" s="42"/>
      <c r="I396" s="96"/>
      <c r="J396" s="97"/>
    </row>
    <row r="397" spans="1:10" ht="15.75">
      <c r="A397" s="45"/>
      <c r="B397" s="12" t="s">
        <v>16</v>
      </c>
      <c r="C397" s="13"/>
      <c r="D397" s="15"/>
      <c r="E397" s="20">
        <f>E394/1.16</f>
        <v>21.4750900862069</v>
      </c>
      <c r="F397" s="21">
        <f>F394/1.16</f>
        <v>2.5770108103448277</v>
      </c>
      <c r="G397" s="13"/>
      <c r="H397" s="16"/>
      <c r="I397" s="85">
        <f>I394/1.16</f>
        <v>3.1957572413793107</v>
      </c>
      <c r="J397" s="86">
        <f>E397+F397+I397</f>
        <v>27.24785813793104</v>
      </c>
    </row>
    <row r="398" spans="1:10" ht="15.75">
      <c r="A398" s="45"/>
      <c r="B398" s="24" t="s">
        <v>17</v>
      </c>
      <c r="C398" s="64"/>
      <c r="D398" s="55"/>
      <c r="E398" s="20">
        <f>E395/1.16</f>
        <v>11.159495689655175</v>
      </c>
      <c r="F398" s="21">
        <f>F395/1.16</f>
        <v>1.339139482758621</v>
      </c>
      <c r="G398" s="64"/>
      <c r="H398" s="29"/>
      <c r="I398" s="85">
        <f>I395/1.16</f>
        <v>2.3888631724137936</v>
      </c>
      <c r="J398" s="88">
        <f>E398+F398+I398</f>
        <v>14.88749834482759</v>
      </c>
    </row>
    <row r="399" spans="1:10" ht="30.75">
      <c r="A399" s="65"/>
      <c r="B399" s="47" t="s">
        <v>26</v>
      </c>
      <c r="C399" s="39"/>
      <c r="D399" s="41"/>
      <c r="E399" s="48"/>
      <c r="F399" s="49"/>
      <c r="G399" s="39"/>
      <c r="H399" s="42"/>
      <c r="I399" s="96"/>
      <c r="J399" s="97"/>
    </row>
    <row r="400" spans="1:10" ht="15.75">
      <c r="A400" s="65"/>
      <c r="B400" s="12" t="s">
        <v>16</v>
      </c>
      <c r="C400" s="13"/>
      <c r="D400" s="15"/>
      <c r="E400" s="66">
        <f>E397*2.75</f>
        <v>59.05649773706898</v>
      </c>
      <c r="F400" s="67">
        <f>F397*2.75</f>
        <v>7.086779728448276</v>
      </c>
      <c r="G400" s="13"/>
      <c r="H400" s="16"/>
      <c r="I400" s="98">
        <f>I397*6.6</f>
        <v>21.09199779310345</v>
      </c>
      <c r="J400" s="86">
        <f>E400+F400+I400</f>
        <v>87.2352752586207</v>
      </c>
    </row>
    <row r="401" spans="1:10" ht="15.75">
      <c r="A401" s="65"/>
      <c r="B401" s="69" t="s">
        <v>17</v>
      </c>
      <c r="C401" s="70"/>
      <c r="D401" s="71"/>
      <c r="E401" s="72">
        <f>E398*2.75</f>
        <v>30.68861314655173</v>
      </c>
      <c r="F401" s="73">
        <f>F398*2.75</f>
        <v>3.6826335775862074</v>
      </c>
      <c r="G401" s="70"/>
      <c r="H401" s="74"/>
      <c r="I401" s="99">
        <f>I398*6.6</f>
        <v>15.766496937931038</v>
      </c>
      <c r="J401" s="100">
        <f>E401+F401+I401</f>
        <v>50.13774366206898</v>
      </c>
    </row>
    <row r="402" spans="2:10" ht="15">
      <c r="B402" s="4"/>
      <c r="C402" s="77"/>
      <c r="D402" s="3"/>
      <c r="E402" s="3"/>
      <c r="F402" s="3"/>
      <c r="G402" s="3"/>
      <c r="H402" s="4"/>
      <c r="I402" s="4"/>
      <c r="J402" s="4"/>
    </row>
    <row r="403" spans="2:10" ht="15">
      <c r="B403" s="4"/>
      <c r="C403" s="77"/>
      <c r="D403" s="3"/>
      <c r="E403" s="3"/>
      <c r="F403" s="3"/>
      <c r="G403" s="3"/>
      <c r="H403" s="4"/>
      <c r="I403" s="4"/>
      <c r="J403" s="4"/>
    </row>
    <row r="404" spans="2:10" ht="15">
      <c r="B404" s="4"/>
      <c r="C404" s="77"/>
      <c r="D404" s="3"/>
      <c r="E404" s="3"/>
      <c r="F404" s="3"/>
      <c r="G404" s="3"/>
      <c r="H404" s="4"/>
      <c r="I404" s="4"/>
      <c r="J404" s="4"/>
    </row>
    <row r="405" spans="2:10" ht="15">
      <c r="B405" s="4"/>
      <c r="C405" s="77"/>
      <c r="D405" s="3"/>
      <c r="E405" s="3"/>
      <c r="F405" s="3"/>
      <c r="G405" s="3"/>
      <c r="H405" s="4"/>
      <c r="I405" s="4"/>
      <c r="J405" s="4"/>
    </row>
    <row r="406" spans="2:10" ht="15">
      <c r="B406" s="4"/>
      <c r="C406" s="77"/>
      <c r="D406" s="3"/>
      <c r="E406" s="3"/>
      <c r="F406" s="3"/>
      <c r="G406" s="3"/>
      <c r="H406" s="4"/>
      <c r="I406" s="4"/>
      <c r="J406" s="4"/>
    </row>
    <row r="407" spans="2:10" ht="15">
      <c r="B407" s="4"/>
      <c r="C407" s="77"/>
      <c r="D407" s="3"/>
      <c r="E407" s="3"/>
      <c r="F407" s="3"/>
      <c r="G407" s="3"/>
      <c r="H407" s="4"/>
      <c r="I407" s="4"/>
      <c r="J407" s="4"/>
    </row>
    <row r="408" spans="2:10" ht="15">
      <c r="B408" s="4"/>
      <c r="C408" s="77"/>
      <c r="D408" s="3"/>
      <c r="E408" s="3"/>
      <c r="F408" s="3"/>
      <c r="G408" s="3"/>
      <c r="H408" s="4"/>
      <c r="I408" s="4"/>
      <c r="J408" s="4"/>
    </row>
    <row r="409" spans="2:10" ht="15">
      <c r="B409" s="4"/>
      <c r="C409" s="77"/>
      <c r="D409" s="3"/>
      <c r="E409" s="3"/>
      <c r="F409" s="3"/>
      <c r="G409" s="3"/>
      <c r="H409" s="4"/>
      <c r="I409" s="4"/>
      <c r="J409" s="4"/>
    </row>
    <row r="410" spans="2:10" ht="15">
      <c r="B410" s="4"/>
      <c r="C410" s="77"/>
      <c r="D410" s="3"/>
      <c r="E410" s="3"/>
      <c r="F410" s="3"/>
      <c r="G410" s="3"/>
      <c r="H410" s="4"/>
      <c r="I410" s="4"/>
      <c r="J410" s="4"/>
    </row>
    <row r="411" spans="2:10" ht="23.25" customHeight="1">
      <c r="B411" s="4"/>
      <c r="C411" s="3"/>
      <c r="D411" s="3"/>
      <c r="E411" s="3"/>
      <c r="F411" s="3"/>
      <c r="G411" s="3"/>
      <c r="H411" s="4"/>
      <c r="I411" s="4"/>
      <c r="J411" s="4"/>
    </row>
    <row r="412" spans="2:10" ht="21" customHeight="1">
      <c r="B412" s="81" t="s">
        <v>0</v>
      </c>
      <c r="C412" s="81"/>
      <c r="D412" s="81"/>
      <c r="E412" s="81"/>
      <c r="F412" s="81"/>
      <c r="G412" s="82" t="s">
        <v>43</v>
      </c>
      <c r="H412" s="4"/>
      <c r="I412" s="4"/>
      <c r="J412" s="5" t="s">
        <v>2</v>
      </c>
    </row>
    <row r="413" spans="1:10" ht="49.5" customHeight="1">
      <c r="A413" s="6" t="s">
        <v>3</v>
      </c>
      <c r="B413" s="6" t="s">
        <v>4</v>
      </c>
      <c r="C413" s="7" t="s">
        <v>5</v>
      </c>
      <c r="D413" s="8" t="s">
        <v>6</v>
      </c>
      <c r="E413" s="7" t="s">
        <v>7</v>
      </c>
      <c r="F413" s="8" t="s">
        <v>8</v>
      </c>
      <c r="G413" s="7" t="s">
        <v>9</v>
      </c>
      <c r="H413" s="9" t="s">
        <v>10</v>
      </c>
      <c r="I413" s="6" t="s">
        <v>11</v>
      </c>
      <c r="J413" s="10" t="s">
        <v>12</v>
      </c>
    </row>
    <row r="414" spans="1:10" ht="12.75" hidden="1">
      <c r="A414" s="11">
        <v>1</v>
      </c>
      <c r="B414" s="12" t="s">
        <v>32</v>
      </c>
      <c r="C414" s="13"/>
      <c r="D414" s="14" t="s">
        <v>33</v>
      </c>
      <c r="E414" s="13"/>
      <c r="F414" s="15"/>
      <c r="G414" s="13"/>
      <c r="H414" s="16" t="s">
        <v>15</v>
      </c>
      <c r="I414" s="83"/>
      <c r="J414" s="84"/>
    </row>
    <row r="415" spans="1:10" ht="12.75" hidden="1">
      <c r="A415" s="11"/>
      <c r="B415" s="12" t="s">
        <v>16</v>
      </c>
      <c r="C415" s="19">
        <v>0</v>
      </c>
      <c r="D415" s="14">
        <f>103*1.25</f>
        <v>128.75</v>
      </c>
      <c r="E415" s="20">
        <f>C415*D415/1000</f>
        <v>0</v>
      </c>
      <c r="F415" s="21">
        <f>C415*D415/1.25*0.25*0.6/1000</f>
        <v>0</v>
      </c>
      <c r="G415" s="19">
        <v>0</v>
      </c>
      <c r="H415" s="16">
        <f>2.4*305</f>
        <v>732</v>
      </c>
      <c r="I415" s="85">
        <f>G415*H415/1000</f>
        <v>0</v>
      </c>
      <c r="J415" s="86">
        <f>E415+F415+I415</f>
        <v>0</v>
      </c>
    </row>
    <row r="416" spans="1:10" ht="12.75" hidden="1">
      <c r="A416" s="11"/>
      <c r="B416" s="24" t="s">
        <v>17</v>
      </c>
      <c r="C416" s="25">
        <v>0</v>
      </c>
      <c r="D416" s="14">
        <f>103*1.25</f>
        <v>128.75</v>
      </c>
      <c r="E416" s="27">
        <f>C416*D416/1000</f>
        <v>0</v>
      </c>
      <c r="F416" s="28">
        <f>C416*D416/1.25*0.25*0.6/1000</f>
        <v>0</v>
      </c>
      <c r="G416" s="25">
        <v>0</v>
      </c>
      <c r="H416" s="29">
        <f>2.4*305</f>
        <v>732</v>
      </c>
      <c r="I416" s="87">
        <f>G416*H416/1000</f>
        <v>0</v>
      </c>
      <c r="J416" s="88">
        <f>E416+F416+I416</f>
        <v>0</v>
      </c>
    </row>
    <row r="417" spans="1:10" ht="12.75" hidden="1">
      <c r="A417" s="46">
        <v>2</v>
      </c>
      <c r="B417" s="33" t="s">
        <v>44</v>
      </c>
      <c r="C417" s="34"/>
      <c r="D417" s="14" t="s">
        <v>19</v>
      </c>
      <c r="E417" s="35"/>
      <c r="F417" s="36"/>
      <c r="G417" s="37"/>
      <c r="H417" s="16" t="s">
        <v>15</v>
      </c>
      <c r="I417" s="89"/>
      <c r="J417" s="86"/>
    </row>
    <row r="418" spans="1:10" ht="12.75" hidden="1">
      <c r="A418" s="46"/>
      <c r="B418" s="12" t="s">
        <v>16</v>
      </c>
      <c r="C418" s="19">
        <v>0</v>
      </c>
      <c r="D418" s="14">
        <f>87*1.25</f>
        <v>108.75</v>
      </c>
      <c r="E418" s="20">
        <f>C418*D418/1000</f>
        <v>0</v>
      </c>
      <c r="F418" s="21">
        <f>C418*D418/1.25*0.25*0.6/1000</f>
        <v>0</v>
      </c>
      <c r="G418" s="19">
        <v>0</v>
      </c>
      <c r="H418" s="16">
        <f>2.4*305</f>
        <v>732</v>
      </c>
      <c r="I418" s="85">
        <f>G418*H418/1000</f>
        <v>0</v>
      </c>
      <c r="J418" s="86">
        <f>E418+F418+I418</f>
        <v>0</v>
      </c>
    </row>
    <row r="419" spans="1:10" ht="12.75" hidden="1">
      <c r="A419" s="46"/>
      <c r="B419" s="24" t="s">
        <v>17</v>
      </c>
      <c r="C419" s="25">
        <v>0</v>
      </c>
      <c r="D419" s="14">
        <f>87*1.25</f>
        <v>108.75</v>
      </c>
      <c r="E419" s="20">
        <f>C419*D419/1000</f>
        <v>0</v>
      </c>
      <c r="F419" s="21">
        <f>C419*D419/1.25*0.25*0.6/1000</f>
        <v>0</v>
      </c>
      <c r="G419" s="19">
        <v>0</v>
      </c>
      <c r="H419" s="16">
        <f>2.4*305</f>
        <v>732</v>
      </c>
      <c r="I419" s="85">
        <f>G419*H419/1000</f>
        <v>0</v>
      </c>
      <c r="J419" s="86">
        <f>E419+F419+I419</f>
        <v>0</v>
      </c>
    </row>
    <row r="420" spans="1:10" ht="30.75">
      <c r="A420" s="32">
        <v>3</v>
      </c>
      <c r="B420" s="33" t="s">
        <v>20</v>
      </c>
      <c r="C420" s="39"/>
      <c r="D420" s="40" t="s">
        <v>21</v>
      </c>
      <c r="E420" s="39"/>
      <c r="F420" s="41"/>
      <c r="G420" s="39"/>
      <c r="H420" s="42" t="s">
        <v>22</v>
      </c>
      <c r="I420" s="43"/>
      <c r="J420" s="44"/>
    </row>
    <row r="421" spans="1:10" ht="15.75">
      <c r="A421" s="45"/>
      <c r="B421" s="12" t="s">
        <v>16</v>
      </c>
      <c r="C421" s="19">
        <v>27.5</v>
      </c>
      <c r="D421" s="14">
        <v>26.25</v>
      </c>
      <c r="E421" s="20">
        <f>C421*D421/1000</f>
        <v>0.721875</v>
      </c>
      <c r="F421" s="21">
        <f>C421*D421/1.25*0.25*0.6/1000</f>
        <v>0.086625</v>
      </c>
      <c r="G421" s="19">
        <v>1.1</v>
      </c>
      <c r="H421" s="16">
        <v>175.2</v>
      </c>
      <c r="I421" s="22">
        <f>G421*H421/1000</f>
        <v>0.19272000000000003</v>
      </c>
      <c r="J421" s="23">
        <f>E421+F421+I421</f>
        <v>1.00122</v>
      </c>
    </row>
    <row r="422" spans="1:10" ht="15.75">
      <c r="A422" s="11"/>
      <c r="B422" s="24" t="s">
        <v>17</v>
      </c>
      <c r="C422" s="25">
        <v>21.25</v>
      </c>
      <c r="D422" s="26">
        <v>26.25</v>
      </c>
      <c r="E422" s="56">
        <f>C422*D422/1000</f>
        <v>0.5578125</v>
      </c>
      <c r="F422" s="102">
        <f>C422*D422/1.25*0.25*0.6/1000</f>
        <v>0.0669375</v>
      </c>
      <c r="G422" s="25">
        <v>1.1</v>
      </c>
      <c r="H422" s="29">
        <v>175.2</v>
      </c>
      <c r="I422" s="103">
        <f>G422*H422/1000</f>
        <v>0.19272000000000003</v>
      </c>
      <c r="J422" s="31">
        <f>E422+F422+I422</f>
        <v>0.81747</v>
      </c>
    </row>
    <row r="423" spans="1:10" ht="12.75" hidden="1">
      <c r="A423" s="90"/>
      <c r="B423" s="47" t="s">
        <v>23</v>
      </c>
      <c r="C423" s="39"/>
      <c r="D423" s="41"/>
      <c r="E423" s="48"/>
      <c r="F423" s="49"/>
      <c r="G423" s="101"/>
      <c r="H423" s="42"/>
      <c r="I423" s="50"/>
      <c r="J423" s="51"/>
    </row>
    <row r="424" spans="1:10" ht="12.75" hidden="1">
      <c r="A424" s="90"/>
      <c r="B424" s="12" t="s">
        <v>16</v>
      </c>
      <c r="C424" s="19">
        <f>C415+C418+C421</f>
        <v>27.5</v>
      </c>
      <c r="D424" s="15"/>
      <c r="E424" s="20">
        <f>E415+E418+E421</f>
        <v>0.721875</v>
      </c>
      <c r="F424" s="20">
        <f>F415+F418+F421</f>
        <v>0.086625</v>
      </c>
      <c r="G424" s="52">
        <f>G415+G418+G421</f>
        <v>1.1</v>
      </c>
      <c r="H424" s="53"/>
      <c r="I424" s="54">
        <f>I415+I418+I421</f>
        <v>0.19272000000000003</v>
      </c>
      <c r="J424" s="23">
        <f>E424+F424+I424</f>
        <v>1.00122</v>
      </c>
    </row>
    <row r="425" spans="1:10" ht="12.75" hidden="1">
      <c r="A425" s="90"/>
      <c r="B425" s="24" t="s">
        <v>17</v>
      </c>
      <c r="C425" s="25">
        <f>C416+C419+C422</f>
        <v>21.25</v>
      </c>
      <c r="D425" s="55"/>
      <c r="E425" s="56">
        <f>E416+E419+E422</f>
        <v>0.5578125</v>
      </c>
      <c r="F425" s="56">
        <f>F416+F419+F422</f>
        <v>0.0669375</v>
      </c>
      <c r="G425" s="56">
        <f>G416+G419+G422</f>
        <v>1.1</v>
      </c>
      <c r="H425" s="57"/>
      <c r="I425" s="104">
        <f>I416+I419+I422</f>
        <v>0.19272000000000003</v>
      </c>
      <c r="J425" s="31">
        <f>E425+F425+I425</f>
        <v>0.81747</v>
      </c>
    </row>
    <row r="426" spans="1:10" ht="15.75">
      <c r="A426" s="45"/>
      <c r="B426" s="47" t="s">
        <v>24</v>
      </c>
      <c r="C426" s="39"/>
      <c r="D426" s="41"/>
      <c r="E426" s="60"/>
      <c r="F426" s="61"/>
      <c r="G426" s="13"/>
      <c r="H426" s="16"/>
      <c r="I426" s="94"/>
      <c r="J426" s="95"/>
    </row>
    <row r="427" spans="1:10" ht="15.75">
      <c r="A427" s="45"/>
      <c r="B427" s="12" t="s">
        <v>16</v>
      </c>
      <c r="C427" s="13"/>
      <c r="D427" s="15"/>
      <c r="E427" s="20">
        <f>E424*1.08</f>
        <v>0.7796250000000001</v>
      </c>
      <c r="F427" s="21">
        <f>F424*1.08</f>
        <v>0.093555</v>
      </c>
      <c r="G427" s="13"/>
      <c r="H427" s="16"/>
      <c r="I427" s="85">
        <f>I424*1.08</f>
        <v>0.20813760000000003</v>
      </c>
      <c r="J427" s="86">
        <f>E427+F427+I427</f>
        <v>1.0813176000000002</v>
      </c>
    </row>
    <row r="428" spans="1:10" ht="15.75">
      <c r="A428" s="45"/>
      <c r="B428" s="24" t="s">
        <v>17</v>
      </c>
      <c r="C428" s="64"/>
      <c r="D428" s="55"/>
      <c r="E428" s="20">
        <f>E425*1.08</f>
        <v>0.6024375000000001</v>
      </c>
      <c r="F428" s="21">
        <f>F425*1.08</f>
        <v>0.0722925</v>
      </c>
      <c r="G428" s="13"/>
      <c r="H428" s="16"/>
      <c r="I428" s="85">
        <f>I425*1.08</f>
        <v>0.20813760000000003</v>
      </c>
      <c r="J428" s="86">
        <f>E428+F428+I428</f>
        <v>0.8828676000000001</v>
      </c>
    </row>
    <row r="429" spans="1:10" ht="15.75">
      <c r="A429" s="45"/>
      <c r="B429" s="33" t="s">
        <v>25</v>
      </c>
      <c r="C429" s="39"/>
      <c r="D429" s="41"/>
      <c r="E429" s="48"/>
      <c r="F429" s="49"/>
      <c r="G429" s="39"/>
      <c r="H429" s="42"/>
      <c r="I429" s="96"/>
      <c r="J429" s="97"/>
    </row>
    <row r="430" spans="1:10" ht="15.75">
      <c r="A430" s="45"/>
      <c r="B430" s="12" t="s">
        <v>16</v>
      </c>
      <c r="C430" s="13"/>
      <c r="D430" s="15"/>
      <c r="E430" s="20">
        <f>E427/1.16</f>
        <v>0.6720905172413795</v>
      </c>
      <c r="F430" s="21">
        <f>F427/1.16</f>
        <v>0.08065086206896552</v>
      </c>
      <c r="G430" s="13"/>
      <c r="H430" s="16"/>
      <c r="I430" s="85">
        <f>I427/1.16</f>
        <v>0.1794289655172414</v>
      </c>
      <c r="J430" s="86">
        <f>E430+F430+I430</f>
        <v>0.9321703448275864</v>
      </c>
    </row>
    <row r="431" spans="1:10" ht="15.75">
      <c r="A431" s="45"/>
      <c r="B431" s="24" t="s">
        <v>17</v>
      </c>
      <c r="C431" s="64"/>
      <c r="D431" s="55"/>
      <c r="E431" s="20">
        <f>E428/1.16</f>
        <v>0.5193426724137932</v>
      </c>
      <c r="F431" s="21">
        <f>F428/1.16</f>
        <v>0.062321120689655174</v>
      </c>
      <c r="G431" s="64"/>
      <c r="H431" s="29"/>
      <c r="I431" s="85">
        <f>I428/1.16</f>
        <v>0.1794289655172414</v>
      </c>
      <c r="J431" s="88">
        <f>E431+F431+I431</f>
        <v>0.7610927586206897</v>
      </c>
    </row>
    <row r="432" spans="1:10" ht="30.75">
      <c r="A432" s="65"/>
      <c r="B432" s="47" t="s">
        <v>26</v>
      </c>
      <c r="C432" s="39"/>
      <c r="D432" s="41"/>
      <c r="E432" s="48"/>
      <c r="F432" s="49"/>
      <c r="G432" s="39"/>
      <c r="H432" s="42"/>
      <c r="I432" s="96"/>
      <c r="J432" s="97"/>
    </row>
    <row r="433" spans="1:10" ht="15.75">
      <c r="A433" s="65"/>
      <c r="B433" s="12" t="s">
        <v>16</v>
      </c>
      <c r="C433" s="13"/>
      <c r="D433" s="15"/>
      <c r="E433" s="66">
        <f>E430*2.75</f>
        <v>1.8482489224137935</v>
      </c>
      <c r="F433" s="67">
        <f>F430*2.75</f>
        <v>0.22178987068965517</v>
      </c>
      <c r="G433" s="13"/>
      <c r="H433" s="16"/>
      <c r="I433" s="98">
        <f>I430*6.6</f>
        <v>1.1842311724137933</v>
      </c>
      <c r="J433" s="86">
        <f>E433+F433+I433</f>
        <v>3.254269965517242</v>
      </c>
    </row>
    <row r="434" spans="1:10" ht="15.75">
      <c r="A434" s="65"/>
      <c r="B434" s="69" t="s">
        <v>17</v>
      </c>
      <c r="C434" s="70"/>
      <c r="D434" s="71"/>
      <c r="E434" s="72">
        <f>E431*2.75</f>
        <v>1.4281923491379311</v>
      </c>
      <c r="F434" s="73">
        <f>F431*2.75</f>
        <v>0.17138308189655171</v>
      </c>
      <c r="G434" s="70"/>
      <c r="H434" s="74"/>
      <c r="I434" s="99">
        <f>I431*6.6</f>
        <v>1.1842311724137933</v>
      </c>
      <c r="J434" s="100">
        <f>E434+F434+I434</f>
        <v>2.7838066034482765</v>
      </c>
    </row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customHeight="1" hidden="1"/>
    <row r="445" spans="2:256" s="126" customFormat="1" ht="23.25" customHeight="1">
      <c r="B445" s="127" t="s">
        <v>0</v>
      </c>
      <c r="C445" s="127"/>
      <c r="D445" s="127"/>
      <c r="E445" s="127"/>
      <c r="F445" s="127"/>
      <c r="G445" s="128" t="s">
        <v>45</v>
      </c>
      <c r="H445" s="129"/>
      <c r="I445" s="129"/>
      <c r="J445" s="130" t="s">
        <v>2</v>
      </c>
      <c r="IP445"/>
      <c r="IQ445"/>
      <c r="IR445"/>
      <c r="IS445"/>
      <c r="IT445"/>
      <c r="IU445"/>
      <c r="IV445"/>
    </row>
    <row r="446" spans="1:256" s="126" customFormat="1" ht="49.5" customHeight="1">
      <c r="A446" s="131" t="s">
        <v>3</v>
      </c>
      <c r="B446" s="131" t="s">
        <v>4</v>
      </c>
      <c r="C446" s="132" t="s">
        <v>5</v>
      </c>
      <c r="D446" s="133" t="s">
        <v>6</v>
      </c>
      <c r="E446" s="132" t="s">
        <v>7</v>
      </c>
      <c r="F446" s="133" t="s">
        <v>8</v>
      </c>
      <c r="G446" s="132" t="s">
        <v>9</v>
      </c>
      <c r="H446" s="133" t="s">
        <v>10</v>
      </c>
      <c r="I446" s="131" t="s">
        <v>11</v>
      </c>
      <c r="J446" s="134" t="s">
        <v>12</v>
      </c>
      <c r="IP446"/>
      <c r="IQ446"/>
      <c r="IR446"/>
      <c r="IS446"/>
      <c r="IT446"/>
      <c r="IU446"/>
      <c r="IV446"/>
    </row>
    <row r="447" spans="1:256" s="126" customFormat="1" ht="12.75" hidden="1">
      <c r="A447" s="135">
        <v>1</v>
      </c>
      <c r="B447" s="136" t="s">
        <v>32</v>
      </c>
      <c r="C447" s="137"/>
      <c r="D447" s="138" t="s">
        <v>33</v>
      </c>
      <c r="E447" s="137"/>
      <c r="F447" s="139"/>
      <c r="G447" s="137"/>
      <c r="H447" s="140" t="s">
        <v>15</v>
      </c>
      <c r="I447" s="137"/>
      <c r="J447" s="141"/>
      <c r="IP447"/>
      <c r="IQ447"/>
      <c r="IR447"/>
      <c r="IS447"/>
      <c r="IT447"/>
      <c r="IU447"/>
      <c r="IV447"/>
    </row>
    <row r="448" spans="1:256" s="126" customFormat="1" ht="12.75" hidden="1">
      <c r="A448" s="135"/>
      <c r="B448" s="136" t="s">
        <v>16</v>
      </c>
      <c r="C448" s="142">
        <v>0</v>
      </c>
      <c r="D448" s="138">
        <f>103*1.25</f>
        <v>128.75</v>
      </c>
      <c r="E448" s="143">
        <f>C448*D448/1000</f>
        <v>0</v>
      </c>
      <c r="F448" s="144">
        <f>C448*D448/1.25*0.25*0.6/1000</f>
        <v>0</v>
      </c>
      <c r="G448" s="142">
        <v>0</v>
      </c>
      <c r="H448" s="140">
        <f>2.4*305</f>
        <v>732</v>
      </c>
      <c r="I448" s="143">
        <f>G448*H448/1000</f>
        <v>0</v>
      </c>
      <c r="J448" s="145">
        <f>E448+F448+I448</f>
        <v>0</v>
      </c>
      <c r="IP448"/>
      <c r="IQ448"/>
      <c r="IR448"/>
      <c r="IS448"/>
      <c r="IT448"/>
      <c r="IU448"/>
      <c r="IV448"/>
    </row>
    <row r="449" spans="1:256" s="126" customFormat="1" ht="12.75" hidden="1">
      <c r="A449" s="135"/>
      <c r="B449" s="146" t="s">
        <v>17</v>
      </c>
      <c r="C449" s="147">
        <v>0</v>
      </c>
      <c r="D449" s="138">
        <f>103*1.25</f>
        <v>128.75</v>
      </c>
      <c r="E449" s="148">
        <f>C449*D449/1000</f>
        <v>0</v>
      </c>
      <c r="F449" s="149">
        <f>C449*D449/1.25*0.25*0.6/1000</f>
        <v>0</v>
      </c>
      <c r="G449" s="147">
        <v>0</v>
      </c>
      <c r="H449" s="150">
        <f>2.4*305</f>
        <v>732</v>
      </c>
      <c r="I449" s="148">
        <f>G449*H449/1000</f>
        <v>0</v>
      </c>
      <c r="J449" s="151">
        <f>E449+F449+I449</f>
        <v>0</v>
      </c>
      <c r="IP449"/>
      <c r="IQ449"/>
      <c r="IR449"/>
      <c r="IS449"/>
      <c r="IT449"/>
      <c r="IU449"/>
      <c r="IV449"/>
    </row>
    <row r="450" spans="1:256" s="126" customFormat="1" ht="12.75" hidden="1">
      <c r="A450" s="152">
        <v>2</v>
      </c>
      <c r="B450" s="153" t="s">
        <v>44</v>
      </c>
      <c r="C450" s="154"/>
      <c r="D450" s="138" t="s">
        <v>19</v>
      </c>
      <c r="E450" s="155"/>
      <c r="F450" s="156"/>
      <c r="G450" s="157"/>
      <c r="H450" s="140" t="s">
        <v>15</v>
      </c>
      <c r="I450" s="155"/>
      <c r="J450" s="145"/>
      <c r="IP450"/>
      <c r="IQ450"/>
      <c r="IR450"/>
      <c r="IS450"/>
      <c r="IT450"/>
      <c r="IU450"/>
      <c r="IV450"/>
    </row>
    <row r="451" spans="1:256" s="126" customFormat="1" ht="12.75" hidden="1">
      <c r="A451" s="152"/>
      <c r="B451" s="136" t="s">
        <v>16</v>
      </c>
      <c r="C451" s="142">
        <v>0</v>
      </c>
      <c r="D451" s="138">
        <f>87*1.25</f>
        <v>108.75</v>
      </c>
      <c r="E451" s="143">
        <f>C451*D451/1000</f>
        <v>0</v>
      </c>
      <c r="F451" s="144">
        <f>C451*D451/1.25*0.25*0.6/1000</f>
        <v>0</v>
      </c>
      <c r="G451" s="142">
        <v>0</v>
      </c>
      <c r="H451" s="140">
        <f>2.4*305</f>
        <v>732</v>
      </c>
      <c r="I451" s="143">
        <f>G451*H451/1000</f>
        <v>0</v>
      </c>
      <c r="J451" s="145">
        <f>E451+F451+I451</f>
        <v>0</v>
      </c>
      <c r="IP451"/>
      <c r="IQ451"/>
      <c r="IR451"/>
      <c r="IS451"/>
      <c r="IT451"/>
      <c r="IU451"/>
      <c r="IV451"/>
    </row>
    <row r="452" spans="1:256" s="126" customFormat="1" ht="12.75" hidden="1">
      <c r="A452" s="152"/>
      <c r="B452" s="146" t="s">
        <v>17</v>
      </c>
      <c r="C452" s="147">
        <v>0</v>
      </c>
      <c r="D452" s="138">
        <f>87*1.25</f>
        <v>108.75</v>
      </c>
      <c r="E452" s="143">
        <f>C452*D452/1000</f>
        <v>0</v>
      </c>
      <c r="F452" s="144">
        <f>C452*D452/1.25*0.25*0.6/1000</f>
        <v>0</v>
      </c>
      <c r="G452" s="142">
        <v>0</v>
      </c>
      <c r="H452" s="140">
        <f>2.4*305</f>
        <v>732</v>
      </c>
      <c r="I452" s="143">
        <f>G452*H452/1000</f>
        <v>0</v>
      </c>
      <c r="J452" s="145">
        <f>E452+F452+I452</f>
        <v>0</v>
      </c>
      <c r="IP452"/>
      <c r="IQ452"/>
      <c r="IR452"/>
      <c r="IS452"/>
      <c r="IT452"/>
      <c r="IU452"/>
      <c r="IV452"/>
    </row>
    <row r="453" spans="1:256" s="126" customFormat="1" ht="30.75">
      <c r="A453" s="158">
        <v>3</v>
      </c>
      <c r="B453" s="153" t="s">
        <v>20</v>
      </c>
      <c r="C453" s="159"/>
      <c r="D453" s="160" t="s">
        <v>21</v>
      </c>
      <c r="E453" s="159"/>
      <c r="F453" s="161"/>
      <c r="G453" s="159"/>
      <c r="H453" s="161" t="s">
        <v>22</v>
      </c>
      <c r="I453" s="162"/>
      <c r="J453" s="163"/>
      <c r="IP453"/>
      <c r="IQ453"/>
      <c r="IR453"/>
      <c r="IS453"/>
      <c r="IT453"/>
      <c r="IU453"/>
      <c r="IV453"/>
    </row>
    <row r="454" spans="1:256" s="126" customFormat="1" ht="15.75">
      <c r="A454" s="164"/>
      <c r="B454" s="136" t="s">
        <v>16</v>
      </c>
      <c r="C454" s="142">
        <v>38.25</v>
      </c>
      <c r="D454" s="138">
        <v>26.25</v>
      </c>
      <c r="E454" s="143">
        <f>C454*D454/1000</f>
        <v>1.0040625</v>
      </c>
      <c r="F454" s="144">
        <f>C454*D454/1.25*0.25*0.6/1000</f>
        <v>0.1204875</v>
      </c>
      <c r="G454" s="142">
        <v>1.53</v>
      </c>
      <c r="H454" s="140">
        <v>175.2</v>
      </c>
      <c r="I454" s="165">
        <f>G454*H454/1000</f>
        <v>0.268056</v>
      </c>
      <c r="J454" s="166">
        <f>E454+F454+I454</f>
        <v>1.3926060000000002</v>
      </c>
      <c r="IP454"/>
      <c r="IQ454"/>
      <c r="IR454"/>
      <c r="IS454"/>
      <c r="IT454"/>
      <c r="IU454"/>
      <c r="IV454"/>
    </row>
    <row r="455" spans="1:256" s="126" customFormat="1" ht="15.75">
      <c r="A455" s="135"/>
      <c r="B455" s="146" t="s">
        <v>17</v>
      </c>
      <c r="C455" s="147">
        <v>32.52</v>
      </c>
      <c r="D455" s="167">
        <v>26.25</v>
      </c>
      <c r="E455" s="168">
        <f>C455*D455/1000</f>
        <v>0.8536500000000001</v>
      </c>
      <c r="F455" s="169">
        <f>C455*D455/1.25*0.25*0.6/1000</f>
        <v>0.102438</v>
      </c>
      <c r="G455" s="147">
        <v>1.53</v>
      </c>
      <c r="H455" s="150">
        <v>175.2</v>
      </c>
      <c r="I455" s="170">
        <f>G455*H455/1000</f>
        <v>0.268056</v>
      </c>
      <c r="J455" s="171">
        <f>E455+F455+I455</f>
        <v>1.2241440000000001</v>
      </c>
      <c r="IP455"/>
      <c r="IQ455"/>
      <c r="IR455"/>
      <c r="IS455"/>
      <c r="IT455"/>
      <c r="IU455"/>
      <c r="IV455"/>
    </row>
    <row r="456" spans="1:256" s="126" customFormat="1" ht="12.75" hidden="1">
      <c r="A456" s="172"/>
      <c r="B456" s="173" t="s">
        <v>23</v>
      </c>
      <c r="C456" s="159"/>
      <c r="D456" s="161"/>
      <c r="E456" s="174"/>
      <c r="F456" s="175"/>
      <c r="G456" s="176"/>
      <c r="H456" s="161"/>
      <c r="I456" s="177"/>
      <c r="J456" s="178"/>
      <c r="IP456"/>
      <c r="IQ456"/>
      <c r="IR456"/>
      <c r="IS456"/>
      <c r="IT456"/>
      <c r="IU456"/>
      <c r="IV456"/>
    </row>
    <row r="457" spans="1:256" s="126" customFormat="1" ht="12.75" hidden="1">
      <c r="A457" s="172"/>
      <c r="B457" s="136" t="s">
        <v>16</v>
      </c>
      <c r="C457" s="142">
        <f>C448+C451+C454</f>
        <v>38.25</v>
      </c>
      <c r="D457" s="139"/>
      <c r="E457" s="143">
        <f>E448+E451+E454</f>
        <v>1.0040625</v>
      </c>
      <c r="F457" s="143">
        <f>F448+F451+F454</f>
        <v>0.1204875</v>
      </c>
      <c r="G457" s="179">
        <f>G448+G451+G454</f>
        <v>1.53</v>
      </c>
      <c r="H457" s="138"/>
      <c r="I457" s="165">
        <f>I448+I451+I454</f>
        <v>0.268056</v>
      </c>
      <c r="J457" s="166">
        <f>E457+F457+I457</f>
        <v>1.3926060000000002</v>
      </c>
      <c r="IP457"/>
      <c r="IQ457"/>
      <c r="IR457"/>
      <c r="IS457"/>
      <c r="IT457"/>
      <c r="IU457"/>
      <c r="IV457"/>
    </row>
    <row r="458" spans="1:256" s="126" customFormat="1" ht="12.75" hidden="1">
      <c r="A458" s="172"/>
      <c r="B458" s="146" t="s">
        <v>17</v>
      </c>
      <c r="C458" s="147">
        <f>C449+C452+C455</f>
        <v>32.52</v>
      </c>
      <c r="D458" s="150"/>
      <c r="E458" s="168">
        <f>E449+E452+E455</f>
        <v>0.8536500000000001</v>
      </c>
      <c r="F458" s="168">
        <f>F449+F452+F455</f>
        <v>0.102438</v>
      </c>
      <c r="G458" s="168">
        <f>G449+G452+G455</f>
        <v>1.53</v>
      </c>
      <c r="H458" s="167"/>
      <c r="I458" s="170">
        <f>I449+I452+I455</f>
        <v>0.268056</v>
      </c>
      <c r="J458" s="171">
        <f>E458+F458+I458</f>
        <v>1.2241440000000001</v>
      </c>
      <c r="IP458"/>
      <c r="IQ458"/>
      <c r="IR458"/>
      <c r="IS458"/>
      <c r="IT458"/>
      <c r="IU458"/>
      <c r="IV458"/>
    </row>
    <row r="459" spans="1:256" s="126" customFormat="1" ht="15.75">
      <c r="A459" s="164"/>
      <c r="B459" s="173" t="s">
        <v>24</v>
      </c>
      <c r="C459" s="159"/>
      <c r="D459" s="161"/>
      <c r="E459" s="180"/>
      <c r="F459" s="181"/>
      <c r="G459" s="137"/>
      <c r="H459" s="140"/>
      <c r="I459" s="180"/>
      <c r="J459" s="182"/>
      <c r="IP459"/>
      <c r="IQ459"/>
      <c r="IR459"/>
      <c r="IS459"/>
      <c r="IT459"/>
      <c r="IU459"/>
      <c r="IV459"/>
    </row>
    <row r="460" spans="1:256" s="126" customFormat="1" ht="15.75">
      <c r="A460" s="164"/>
      <c r="B460" s="136" t="s">
        <v>16</v>
      </c>
      <c r="C460" s="137"/>
      <c r="D460" s="139"/>
      <c r="E460" s="143">
        <f>E457*1.08</f>
        <v>1.0843875</v>
      </c>
      <c r="F460" s="144">
        <f>F457*1.08</f>
        <v>0.1301265</v>
      </c>
      <c r="G460" s="137"/>
      <c r="H460" s="140"/>
      <c r="I460" s="143">
        <f>I457*1.08</f>
        <v>0.28950048000000006</v>
      </c>
      <c r="J460" s="145">
        <f>E460+F460+I460</f>
        <v>1.5040144800000002</v>
      </c>
      <c r="IP460"/>
      <c r="IQ460"/>
      <c r="IR460"/>
      <c r="IS460"/>
      <c r="IT460"/>
      <c r="IU460"/>
      <c r="IV460"/>
    </row>
    <row r="461" spans="1:256" s="126" customFormat="1" ht="15.75">
      <c r="A461" s="164"/>
      <c r="B461" s="146" t="s">
        <v>17</v>
      </c>
      <c r="C461" s="183"/>
      <c r="D461" s="150"/>
      <c r="E461" s="143">
        <f>E458*1.08</f>
        <v>0.9219420000000002</v>
      </c>
      <c r="F461" s="144">
        <f>F458*1.08</f>
        <v>0.11063304</v>
      </c>
      <c r="G461" s="137"/>
      <c r="H461" s="140"/>
      <c r="I461" s="143">
        <f>I458*1.08</f>
        <v>0.28950048000000006</v>
      </c>
      <c r="J461" s="145">
        <f>E461+F461+I461</f>
        <v>1.3220755200000003</v>
      </c>
      <c r="IP461"/>
      <c r="IQ461"/>
      <c r="IR461"/>
      <c r="IS461"/>
      <c r="IT461"/>
      <c r="IU461"/>
      <c r="IV461"/>
    </row>
    <row r="462" spans="1:256" s="126" customFormat="1" ht="15.75">
      <c r="A462" s="164"/>
      <c r="B462" s="153" t="s">
        <v>25</v>
      </c>
      <c r="C462" s="159"/>
      <c r="D462" s="161"/>
      <c r="E462" s="174"/>
      <c r="F462" s="175"/>
      <c r="G462" s="159"/>
      <c r="H462" s="161"/>
      <c r="I462" s="174"/>
      <c r="J462" s="184"/>
      <c r="IP462"/>
      <c r="IQ462"/>
      <c r="IR462"/>
      <c r="IS462"/>
      <c r="IT462"/>
      <c r="IU462"/>
      <c r="IV462"/>
    </row>
    <row r="463" spans="1:256" s="126" customFormat="1" ht="15.75">
      <c r="A463" s="164"/>
      <c r="B463" s="136" t="s">
        <v>16</v>
      </c>
      <c r="C463" s="137"/>
      <c r="D463" s="139"/>
      <c r="E463" s="143">
        <f>E460/1.16</f>
        <v>0.9348168103448277</v>
      </c>
      <c r="F463" s="144">
        <f>F460/1.16</f>
        <v>0.11217801724137932</v>
      </c>
      <c r="G463" s="137"/>
      <c r="H463" s="140"/>
      <c r="I463" s="143">
        <f>I460/1.16</f>
        <v>0.2495693793103449</v>
      </c>
      <c r="J463" s="145">
        <f>E463+F463+I463</f>
        <v>1.2965642068965517</v>
      </c>
      <c r="IP463"/>
      <c r="IQ463"/>
      <c r="IR463"/>
      <c r="IS463"/>
      <c r="IT463"/>
      <c r="IU463"/>
      <c r="IV463"/>
    </row>
    <row r="464" spans="1:256" s="126" customFormat="1" ht="15.75">
      <c r="A464" s="164"/>
      <c r="B464" s="146" t="s">
        <v>17</v>
      </c>
      <c r="C464" s="183"/>
      <c r="D464" s="150"/>
      <c r="E464" s="143">
        <f>E461/1.16</f>
        <v>0.7947775862068968</v>
      </c>
      <c r="F464" s="144">
        <f>F461/1.16</f>
        <v>0.0953733103448276</v>
      </c>
      <c r="G464" s="183"/>
      <c r="H464" s="150"/>
      <c r="I464" s="143">
        <f>I461/1.16</f>
        <v>0.2495693793103449</v>
      </c>
      <c r="J464" s="151">
        <f>E464+F464+I464</f>
        <v>1.1397202758620693</v>
      </c>
      <c r="IP464"/>
      <c r="IQ464"/>
      <c r="IR464"/>
      <c r="IS464"/>
      <c r="IT464"/>
      <c r="IU464"/>
      <c r="IV464"/>
    </row>
    <row r="465" spans="1:256" s="126" customFormat="1" ht="30.75">
      <c r="A465" s="185"/>
      <c r="B465" s="173" t="s">
        <v>26</v>
      </c>
      <c r="C465" s="159"/>
      <c r="D465" s="161"/>
      <c r="E465" s="174"/>
      <c r="F465" s="175"/>
      <c r="G465" s="159"/>
      <c r="H465" s="161"/>
      <c r="I465" s="174"/>
      <c r="J465" s="184"/>
      <c r="IP465"/>
      <c r="IQ465"/>
      <c r="IR465"/>
      <c r="IS465"/>
      <c r="IT465"/>
      <c r="IU465"/>
      <c r="IV465"/>
    </row>
    <row r="466" spans="1:256" s="126" customFormat="1" ht="15.75">
      <c r="A466" s="185"/>
      <c r="B466" s="136" t="s">
        <v>16</v>
      </c>
      <c r="C466" s="137"/>
      <c r="D466" s="139"/>
      <c r="E466" s="186">
        <f>E463*2.75</f>
        <v>2.570746228448276</v>
      </c>
      <c r="F466" s="187">
        <f>F463*2.75</f>
        <v>0.30848954741379314</v>
      </c>
      <c r="G466" s="137"/>
      <c r="H466" s="140"/>
      <c r="I466" s="186">
        <f>I463*6.6</f>
        <v>1.6471579034482762</v>
      </c>
      <c r="J466" s="145">
        <f>E466+F466+I466</f>
        <v>4.526393679310345</v>
      </c>
      <c r="IP466"/>
      <c r="IQ466"/>
      <c r="IR466"/>
      <c r="IS466"/>
      <c r="IT466"/>
      <c r="IU466"/>
      <c r="IV466"/>
    </row>
    <row r="467" spans="1:256" s="126" customFormat="1" ht="15.75">
      <c r="A467" s="185"/>
      <c r="B467" s="188" t="s">
        <v>17</v>
      </c>
      <c r="C467" s="189"/>
      <c r="D467" s="190"/>
      <c r="E467" s="191">
        <f>E464*2.75</f>
        <v>2.185638362068966</v>
      </c>
      <c r="F467" s="192">
        <f>F464*2.75</f>
        <v>0.2622766034482759</v>
      </c>
      <c r="G467" s="189"/>
      <c r="H467" s="190"/>
      <c r="I467" s="191">
        <f>I464*6.6</f>
        <v>1.6471579034482762</v>
      </c>
      <c r="J467" s="193">
        <f>E467+F467+I467</f>
        <v>4.095072868965518</v>
      </c>
      <c r="IP467"/>
      <c r="IQ467"/>
      <c r="IR467"/>
      <c r="IS467"/>
      <c r="IT467"/>
      <c r="IU467"/>
      <c r="IV467"/>
    </row>
    <row r="468" spans="250:256" s="126" customFormat="1" ht="12.75">
      <c r="IP468"/>
      <c r="IQ468"/>
      <c r="IR468"/>
      <c r="IS468"/>
      <c r="IT468"/>
      <c r="IU468"/>
      <c r="IV468"/>
    </row>
    <row r="469" spans="250:256" s="126" customFormat="1" ht="12.75">
      <c r="IP469"/>
      <c r="IQ469"/>
      <c r="IR469"/>
      <c r="IS469"/>
      <c r="IT469"/>
      <c r="IU469"/>
      <c r="IV469"/>
    </row>
    <row r="470" spans="250:256" s="126" customFormat="1" ht="12.75">
      <c r="IP470"/>
      <c r="IQ470"/>
      <c r="IR470"/>
      <c r="IS470"/>
      <c r="IT470"/>
      <c r="IU470"/>
      <c r="IV470"/>
    </row>
    <row r="471" spans="250:256" s="126" customFormat="1" ht="12.75">
      <c r="IP471"/>
      <c r="IQ471"/>
      <c r="IR471"/>
      <c r="IS471"/>
      <c r="IT471"/>
      <c r="IU471"/>
      <c r="IV471"/>
    </row>
    <row r="472" spans="250:256" s="126" customFormat="1" ht="12.75">
      <c r="IP472"/>
      <c r="IQ472"/>
      <c r="IR472"/>
      <c r="IS472"/>
      <c r="IT472"/>
      <c r="IU472"/>
      <c r="IV472"/>
    </row>
    <row r="473" spans="250:256" s="126" customFormat="1" ht="12.75" hidden="1">
      <c r="IP473"/>
      <c r="IQ473"/>
      <c r="IR473"/>
      <c r="IS473"/>
      <c r="IT473"/>
      <c r="IU473"/>
      <c r="IV473"/>
    </row>
    <row r="474" spans="250:256" s="126" customFormat="1" ht="12.75" hidden="1">
      <c r="IP474"/>
      <c r="IQ474"/>
      <c r="IR474"/>
      <c r="IS474"/>
      <c r="IT474"/>
      <c r="IU474"/>
      <c r="IV474"/>
    </row>
    <row r="475" spans="250:256" s="126" customFormat="1" ht="12.75" hidden="1">
      <c r="IP475"/>
      <c r="IQ475"/>
      <c r="IR475"/>
      <c r="IS475"/>
      <c r="IT475"/>
      <c r="IU475"/>
      <c r="IV475"/>
    </row>
    <row r="476" spans="250:256" s="126" customFormat="1" ht="12.75" hidden="1">
      <c r="IP476"/>
      <c r="IQ476"/>
      <c r="IR476"/>
      <c r="IS476"/>
      <c r="IT476"/>
      <c r="IU476"/>
      <c r="IV476"/>
    </row>
    <row r="477" spans="250:256" s="126" customFormat="1" ht="12.75" hidden="1">
      <c r="IP477"/>
      <c r="IQ477"/>
      <c r="IR477"/>
      <c r="IS477"/>
      <c r="IT477"/>
      <c r="IU477"/>
      <c r="IV477"/>
    </row>
    <row r="478" spans="2:256" s="126" customFormat="1" ht="77.25" customHeight="1">
      <c r="B478" s="127" t="s">
        <v>0</v>
      </c>
      <c r="C478" s="127"/>
      <c r="D478" s="127"/>
      <c r="E478" s="127"/>
      <c r="F478" s="127"/>
      <c r="G478" s="128" t="s">
        <v>46</v>
      </c>
      <c r="H478" s="129"/>
      <c r="I478" s="129"/>
      <c r="J478" s="130" t="s">
        <v>2</v>
      </c>
      <c r="IP478"/>
      <c r="IQ478"/>
      <c r="IR478"/>
      <c r="IS478"/>
      <c r="IT478"/>
      <c r="IU478"/>
      <c r="IV478"/>
    </row>
    <row r="479" spans="1:256" s="126" customFormat="1" ht="49.5" customHeight="1">
      <c r="A479" s="131" t="s">
        <v>3</v>
      </c>
      <c r="B479" s="131" t="s">
        <v>4</v>
      </c>
      <c r="C479" s="132" t="s">
        <v>5</v>
      </c>
      <c r="D479" s="133" t="s">
        <v>6</v>
      </c>
      <c r="E479" s="132" t="s">
        <v>7</v>
      </c>
      <c r="F479" s="133" t="s">
        <v>8</v>
      </c>
      <c r="G479" s="132" t="s">
        <v>9</v>
      </c>
      <c r="H479" s="133" t="s">
        <v>10</v>
      </c>
      <c r="I479" s="131" t="s">
        <v>11</v>
      </c>
      <c r="J479" s="134" t="s">
        <v>12</v>
      </c>
      <c r="IP479"/>
      <c r="IQ479"/>
      <c r="IR479"/>
      <c r="IS479"/>
      <c r="IT479"/>
      <c r="IU479"/>
      <c r="IV479"/>
    </row>
    <row r="480" spans="1:256" s="126" customFormat="1" ht="12.75" hidden="1">
      <c r="A480" s="135">
        <v>1</v>
      </c>
      <c r="B480" s="136" t="s">
        <v>32</v>
      </c>
      <c r="C480" s="137"/>
      <c r="D480" s="138" t="s">
        <v>33</v>
      </c>
      <c r="E480" s="137"/>
      <c r="F480" s="139"/>
      <c r="G480" s="137"/>
      <c r="H480" s="140" t="s">
        <v>15</v>
      </c>
      <c r="I480" s="137"/>
      <c r="J480" s="141"/>
      <c r="IP480"/>
      <c r="IQ480"/>
      <c r="IR480"/>
      <c r="IS480"/>
      <c r="IT480"/>
      <c r="IU480"/>
      <c r="IV480"/>
    </row>
    <row r="481" spans="1:256" s="126" customFormat="1" ht="12.75" hidden="1">
      <c r="A481" s="135"/>
      <c r="B481" s="136" t="s">
        <v>16</v>
      </c>
      <c r="C481" s="142">
        <v>0</v>
      </c>
      <c r="D481" s="138">
        <f>103*1.25</f>
        <v>128.75</v>
      </c>
      <c r="E481" s="143">
        <f>C481*D481/1000</f>
        <v>0</v>
      </c>
      <c r="F481" s="194">
        <f>C481*D481/1.25*0.25*0.6/1000</f>
        <v>0</v>
      </c>
      <c r="G481" s="142">
        <v>0</v>
      </c>
      <c r="H481" s="140">
        <f>2.4*305</f>
        <v>732</v>
      </c>
      <c r="I481" s="179">
        <f>G481*H481/1000</f>
        <v>0</v>
      </c>
      <c r="J481" s="195">
        <f>E481+F481+I481</f>
        <v>0</v>
      </c>
      <c r="IP481"/>
      <c r="IQ481"/>
      <c r="IR481"/>
      <c r="IS481"/>
      <c r="IT481"/>
      <c r="IU481"/>
      <c r="IV481"/>
    </row>
    <row r="482" spans="1:256" s="126" customFormat="1" ht="12.75" hidden="1">
      <c r="A482" s="135"/>
      <c r="B482" s="146" t="s">
        <v>17</v>
      </c>
      <c r="C482" s="147">
        <v>0</v>
      </c>
      <c r="D482" s="138">
        <f>103*1.25</f>
        <v>128.75</v>
      </c>
      <c r="E482" s="148">
        <f>C482*D482/1000</f>
        <v>0</v>
      </c>
      <c r="F482" s="169">
        <f>C482*D482/1.25*0.25*0.6/1000</f>
        <v>0</v>
      </c>
      <c r="G482" s="147">
        <v>0</v>
      </c>
      <c r="H482" s="150">
        <f>2.4*305</f>
        <v>732</v>
      </c>
      <c r="I482" s="168">
        <f>G482*H482/1000</f>
        <v>0</v>
      </c>
      <c r="J482" s="196">
        <f>E482+F482+I482</f>
        <v>0</v>
      </c>
      <c r="IP482"/>
      <c r="IQ482"/>
      <c r="IR482"/>
      <c r="IS482"/>
      <c r="IT482"/>
      <c r="IU482"/>
      <c r="IV482"/>
    </row>
    <row r="483" spans="1:256" s="126" customFormat="1" ht="12.75" hidden="1">
      <c r="A483" s="152">
        <v>2</v>
      </c>
      <c r="B483" s="153" t="s">
        <v>44</v>
      </c>
      <c r="C483" s="154"/>
      <c r="D483" s="138" t="s">
        <v>19</v>
      </c>
      <c r="E483" s="155"/>
      <c r="F483" s="156"/>
      <c r="G483" s="157"/>
      <c r="H483" s="140" t="s">
        <v>15</v>
      </c>
      <c r="I483" s="155"/>
      <c r="J483" s="145"/>
      <c r="IP483"/>
      <c r="IQ483"/>
      <c r="IR483"/>
      <c r="IS483"/>
      <c r="IT483"/>
      <c r="IU483"/>
      <c r="IV483"/>
    </row>
    <row r="484" spans="1:256" s="126" customFormat="1" ht="12.75" hidden="1">
      <c r="A484" s="152"/>
      <c r="B484" s="136" t="s">
        <v>16</v>
      </c>
      <c r="C484" s="142">
        <v>0</v>
      </c>
      <c r="D484" s="138">
        <f>87*1.25</f>
        <v>108.75</v>
      </c>
      <c r="E484" s="143">
        <f>C484*D484/1000</f>
        <v>0</v>
      </c>
      <c r="F484" s="144">
        <f>C484*D484/1.25*0.25*0.6/1000</f>
        <v>0</v>
      </c>
      <c r="G484" s="142">
        <v>0</v>
      </c>
      <c r="H484" s="140">
        <f>2.4*305</f>
        <v>732</v>
      </c>
      <c r="I484" s="143">
        <f>G484*H484/1000</f>
        <v>0</v>
      </c>
      <c r="J484" s="145">
        <f>E484+F484+I484</f>
        <v>0</v>
      </c>
      <c r="IP484"/>
      <c r="IQ484"/>
      <c r="IR484"/>
      <c r="IS484"/>
      <c r="IT484"/>
      <c r="IU484"/>
      <c r="IV484"/>
    </row>
    <row r="485" spans="1:256" s="126" customFormat="1" ht="12.75" hidden="1">
      <c r="A485" s="152"/>
      <c r="B485" s="146" t="s">
        <v>17</v>
      </c>
      <c r="C485" s="147">
        <v>0</v>
      </c>
      <c r="D485" s="138">
        <f>87*1.25</f>
        <v>108.75</v>
      </c>
      <c r="E485" s="143">
        <f>C485*D485/1000</f>
        <v>0</v>
      </c>
      <c r="F485" s="144">
        <f>C485*D485/1.25*0.25*0.6/1000</f>
        <v>0</v>
      </c>
      <c r="G485" s="142">
        <v>0</v>
      </c>
      <c r="H485" s="140">
        <f>2.4*305</f>
        <v>732</v>
      </c>
      <c r="I485" s="143">
        <f>G485*H485/1000</f>
        <v>0</v>
      </c>
      <c r="J485" s="145">
        <f>E485+F485+I485</f>
        <v>0</v>
      </c>
      <c r="IP485"/>
      <c r="IQ485"/>
      <c r="IR485"/>
      <c r="IS485"/>
      <c r="IT485"/>
      <c r="IU485"/>
      <c r="IV485"/>
    </row>
    <row r="486" spans="1:256" s="126" customFormat="1" ht="30.75">
      <c r="A486" s="158">
        <v>3</v>
      </c>
      <c r="B486" s="153" t="s">
        <v>20</v>
      </c>
      <c r="C486" s="159"/>
      <c r="D486" s="160" t="s">
        <v>21</v>
      </c>
      <c r="E486" s="159"/>
      <c r="F486" s="161"/>
      <c r="G486" s="159"/>
      <c r="H486" s="161" t="s">
        <v>22</v>
      </c>
      <c r="I486" s="162"/>
      <c r="J486" s="163"/>
      <c r="IP486"/>
      <c r="IQ486"/>
      <c r="IR486"/>
      <c r="IS486"/>
      <c r="IT486"/>
      <c r="IU486"/>
      <c r="IV486"/>
    </row>
    <row r="487" spans="1:256" s="126" customFormat="1" ht="15.75">
      <c r="A487" s="164"/>
      <c r="B487" s="136" t="s">
        <v>16</v>
      </c>
      <c r="C487" s="142">
        <v>39.5</v>
      </c>
      <c r="D487" s="138">
        <v>26.25</v>
      </c>
      <c r="E487" s="143">
        <f>C487*D487/1000</f>
        <v>1.036875</v>
      </c>
      <c r="F487" s="144">
        <f>C487*D487/1.25*0.25*0.6/1000</f>
        <v>0.124425</v>
      </c>
      <c r="G487" s="142">
        <v>1.58</v>
      </c>
      <c r="H487" s="140">
        <v>175.2</v>
      </c>
      <c r="I487" s="165">
        <f>G487*H487/1000</f>
        <v>0.276816</v>
      </c>
      <c r="J487" s="166">
        <f>E487+F487+I487</f>
        <v>1.438116</v>
      </c>
      <c r="IP487"/>
      <c r="IQ487"/>
      <c r="IR487"/>
      <c r="IS487"/>
      <c r="IT487"/>
      <c r="IU487"/>
      <c r="IV487"/>
    </row>
    <row r="488" spans="1:256" s="126" customFormat="1" ht="15.75">
      <c r="A488" s="135"/>
      <c r="B488" s="146" t="s">
        <v>17</v>
      </c>
      <c r="C488" s="147">
        <v>30.57</v>
      </c>
      <c r="D488" s="167">
        <v>26.25</v>
      </c>
      <c r="E488" s="148">
        <f>C488*D488/1000</f>
        <v>0.8024625</v>
      </c>
      <c r="F488" s="149">
        <f>C488*D488/1.25*0.25*0.6/1000</f>
        <v>0.0962955</v>
      </c>
      <c r="G488" s="147">
        <v>1.58</v>
      </c>
      <c r="H488" s="150">
        <v>175.2</v>
      </c>
      <c r="I488" s="197">
        <f>G488*H488/1000</f>
        <v>0.276816</v>
      </c>
      <c r="J488" s="171">
        <f>E488+F488+I488</f>
        <v>1.175574</v>
      </c>
      <c r="IP488"/>
      <c r="IQ488"/>
      <c r="IR488"/>
      <c r="IS488"/>
      <c r="IT488"/>
      <c r="IU488"/>
      <c r="IV488"/>
    </row>
    <row r="489" spans="1:256" s="126" customFormat="1" ht="12.75" hidden="1">
      <c r="A489" s="152"/>
      <c r="B489" s="173" t="s">
        <v>23</v>
      </c>
      <c r="C489" s="159"/>
      <c r="D489" s="161"/>
      <c r="E489" s="174"/>
      <c r="F489" s="175"/>
      <c r="G489" s="159"/>
      <c r="H489" s="161"/>
      <c r="I489" s="177"/>
      <c r="J489" s="178"/>
      <c r="IP489"/>
      <c r="IQ489"/>
      <c r="IR489"/>
      <c r="IS489"/>
      <c r="IT489"/>
      <c r="IU489"/>
      <c r="IV489"/>
    </row>
    <row r="490" spans="1:256" s="126" customFormat="1" ht="12.75" hidden="1">
      <c r="A490" s="152"/>
      <c r="B490" s="136" t="s">
        <v>16</v>
      </c>
      <c r="C490" s="142">
        <f>C481+C484+C487</f>
        <v>39.5</v>
      </c>
      <c r="D490" s="139"/>
      <c r="E490" s="143">
        <f>E481+E484+E487</f>
        <v>1.036875</v>
      </c>
      <c r="F490" s="143">
        <f>F481+F484+F487</f>
        <v>0.124425</v>
      </c>
      <c r="G490" s="179">
        <f>G481+G484+G487</f>
        <v>1.58</v>
      </c>
      <c r="H490" s="138"/>
      <c r="I490" s="165">
        <f>I481+I484+I487</f>
        <v>0.276816</v>
      </c>
      <c r="J490" s="166">
        <f>E490+F490+I490</f>
        <v>1.438116</v>
      </c>
      <c r="IP490"/>
      <c r="IQ490"/>
      <c r="IR490"/>
      <c r="IS490"/>
      <c r="IT490"/>
      <c r="IU490"/>
      <c r="IV490"/>
    </row>
    <row r="491" spans="1:256" s="126" customFormat="1" ht="12.75" hidden="1">
      <c r="A491" s="152"/>
      <c r="B491" s="146" t="s">
        <v>17</v>
      </c>
      <c r="C491" s="147">
        <f>C482+C485+C488</f>
        <v>30.57</v>
      </c>
      <c r="D491" s="150"/>
      <c r="E491" s="148">
        <f>E482+E485+E488</f>
        <v>0.8024625</v>
      </c>
      <c r="F491" s="148">
        <f>F482+F485+F488</f>
        <v>0.0962955</v>
      </c>
      <c r="G491" s="168">
        <f>G482+G485+G488</f>
        <v>1.58</v>
      </c>
      <c r="H491" s="167"/>
      <c r="I491" s="197">
        <f>I482+I485+I488</f>
        <v>0.276816</v>
      </c>
      <c r="J491" s="171">
        <f>E491+F491+I491</f>
        <v>1.175574</v>
      </c>
      <c r="IP491"/>
      <c r="IQ491"/>
      <c r="IR491"/>
      <c r="IS491"/>
      <c r="IT491"/>
      <c r="IU491"/>
      <c r="IV491"/>
    </row>
    <row r="492" spans="1:256" s="126" customFormat="1" ht="15.75">
      <c r="A492" s="164"/>
      <c r="B492" s="198" t="s">
        <v>24</v>
      </c>
      <c r="C492" s="137"/>
      <c r="D492" s="139"/>
      <c r="E492" s="180"/>
      <c r="F492" s="181"/>
      <c r="G492" s="137"/>
      <c r="H492" s="140"/>
      <c r="I492" s="199"/>
      <c r="J492" s="200"/>
      <c r="IP492"/>
      <c r="IQ492"/>
      <c r="IR492"/>
      <c r="IS492"/>
      <c r="IT492"/>
      <c r="IU492"/>
      <c r="IV492"/>
    </row>
    <row r="493" spans="1:256" s="126" customFormat="1" ht="15.75">
      <c r="A493" s="164"/>
      <c r="B493" s="136" t="s">
        <v>16</v>
      </c>
      <c r="C493" s="137"/>
      <c r="D493" s="139"/>
      <c r="E493" s="143">
        <f>E490*1.08</f>
        <v>1.119825</v>
      </c>
      <c r="F493" s="144">
        <f>F490*1.08</f>
        <v>0.134379</v>
      </c>
      <c r="G493" s="137"/>
      <c r="H493" s="140"/>
      <c r="I493" s="165">
        <f>I490*1.08</f>
        <v>0.29896128000000005</v>
      </c>
      <c r="J493" s="166">
        <f>E493+F493+I493</f>
        <v>1.5531652800000002</v>
      </c>
      <c r="IP493"/>
      <c r="IQ493"/>
      <c r="IR493"/>
      <c r="IS493"/>
      <c r="IT493"/>
      <c r="IU493"/>
      <c r="IV493"/>
    </row>
    <row r="494" spans="1:256" s="126" customFormat="1" ht="15.75">
      <c r="A494" s="164"/>
      <c r="B494" s="146" t="s">
        <v>17</v>
      </c>
      <c r="C494" s="183"/>
      <c r="D494" s="150"/>
      <c r="E494" s="143">
        <f>E491*1.08</f>
        <v>0.8666595</v>
      </c>
      <c r="F494" s="144">
        <f>F491*1.08</f>
        <v>0.10399914000000002</v>
      </c>
      <c r="G494" s="137"/>
      <c r="H494" s="140"/>
      <c r="I494" s="165">
        <f>I491*1.08</f>
        <v>0.29896128000000005</v>
      </c>
      <c r="J494" s="166">
        <f>E494+F494+I494</f>
        <v>1.26961992</v>
      </c>
      <c r="IP494"/>
      <c r="IQ494"/>
      <c r="IR494"/>
      <c r="IS494"/>
      <c r="IT494"/>
      <c r="IU494"/>
      <c r="IV494"/>
    </row>
    <row r="495" spans="1:256" s="126" customFormat="1" ht="15.75">
      <c r="A495" s="164"/>
      <c r="B495" s="153" t="s">
        <v>25</v>
      </c>
      <c r="C495" s="159"/>
      <c r="D495" s="161"/>
      <c r="E495" s="174"/>
      <c r="F495" s="175"/>
      <c r="G495" s="159"/>
      <c r="H495" s="161"/>
      <c r="I495" s="177"/>
      <c r="J495" s="178"/>
      <c r="IP495"/>
      <c r="IQ495"/>
      <c r="IR495"/>
      <c r="IS495"/>
      <c r="IT495"/>
      <c r="IU495"/>
      <c r="IV495"/>
    </row>
    <row r="496" spans="1:256" s="126" customFormat="1" ht="15.75">
      <c r="A496" s="164"/>
      <c r="B496" s="136" t="s">
        <v>16</v>
      </c>
      <c r="C496" s="137"/>
      <c r="D496" s="139"/>
      <c r="E496" s="143">
        <f>E493/1.16</f>
        <v>0.965366379310345</v>
      </c>
      <c r="F496" s="144">
        <f>F493/1.16</f>
        <v>0.11584396551724138</v>
      </c>
      <c r="G496" s="137"/>
      <c r="H496" s="140"/>
      <c r="I496" s="165">
        <f>I493/1.16</f>
        <v>0.2577252413793104</v>
      </c>
      <c r="J496" s="166">
        <f>E496+F496+I496</f>
        <v>1.3389355862068966</v>
      </c>
      <c r="IP496"/>
      <c r="IQ496"/>
      <c r="IR496"/>
      <c r="IS496"/>
      <c r="IT496"/>
      <c r="IU496"/>
      <c r="IV496"/>
    </row>
    <row r="497" spans="1:256" s="126" customFormat="1" ht="15.75">
      <c r="A497" s="164"/>
      <c r="B497" s="146" t="s">
        <v>17</v>
      </c>
      <c r="C497" s="183"/>
      <c r="D497" s="150"/>
      <c r="E497" s="143">
        <f>E494/1.16</f>
        <v>0.7471202586206898</v>
      </c>
      <c r="F497" s="144">
        <f>F494/1.16</f>
        <v>0.08965443103448278</v>
      </c>
      <c r="G497" s="183"/>
      <c r="H497" s="150"/>
      <c r="I497" s="165">
        <f>I494/1.16</f>
        <v>0.2577252413793104</v>
      </c>
      <c r="J497" s="171">
        <f>E497+F497+I497</f>
        <v>1.094499931034483</v>
      </c>
      <c r="IP497"/>
      <c r="IQ497"/>
      <c r="IR497"/>
      <c r="IS497"/>
      <c r="IT497"/>
      <c r="IU497"/>
      <c r="IV497"/>
    </row>
    <row r="498" spans="1:256" s="126" customFormat="1" ht="30.75">
      <c r="A498" s="185"/>
      <c r="B498" s="173" t="s">
        <v>26</v>
      </c>
      <c r="C498" s="159"/>
      <c r="D498" s="161"/>
      <c r="E498" s="174"/>
      <c r="F498" s="175"/>
      <c r="G498" s="159"/>
      <c r="H498" s="161"/>
      <c r="I498" s="177"/>
      <c r="J498" s="178"/>
      <c r="IP498"/>
      <c r="IQ498"/>
      <c r="IR498"/>
      <c r="IS498"/>
      <c r="IT498"/>
      <c r="IU498"/>
      <c r="IV498"/>
    </row>
    <row r="499" spans="1:256" s="126" customFormat="1" ht="15.75">
      <c r="A499" s="185"/>
      <c r="B499" s="136" t="s">
        <v>16</v>
      </c>
      <c r="C499" s="137"/>
      <c r="D499" s="139"/>
      <c r="E499" s="186">
        <f>E496*2.75</f>
        <v>2.6547575431034485</v>
      </c>
      <c r="F499" s="187">
        <f>F496*2.75</f>
        <v>0.3185709051724138</v>
      </c>
      <c r="G499" s="137"/>
      <c r="H499" s="140"/>
      <c r="I499" s="201">
        <f>I496*6.6</f>
        <v>1.7009865931034487</v>
      </c>
      <c r="J499" s="166">
        <f>E499+F499+I499</f>
        <v>4.674315041379311</v>
      </c>
      <c r="IP499"/>
      <c r="IQ499"/>
      <c r="IR499"/>
      <c r="IS499"/>
      <c r="IT499"/>
      <c r="IU499"/>
      <c r="IV499"/>
    </row>
    <row r="500" spans="1:256" s="126" customFormat="1" ht="15.75">
      <c r="A500" s="185"/>
      <c r="B500" s="188" t="s">
        <v>17</v>
      </c>
      <c r="C500" s="189"/>
      <c r="D500" s="190"/>
      <c r="E500" s="191">
        <f>E497*2.75</f>
        <v>2.054580711206897</v>
      </c>
      <c r="F500" s="192">
        <f>F497*2.75</f>
        <v>0.24654968534482766</v>
      </c>
      <c r="G500" s="189"/>
      <c r="H500" s="190"/>
      <c r="I500" s="202">
        <f>I497*6.6</f>
        <v>1.7009865931034487</v>
      </c>
      <c r="J500" s="203">
        <f>E500+F500+I500</f>
        <v>4.002116989655173</v>
      </c>
      <c r="IP500"/>
      <c r="IQ500"/>
      <c r="IR500"/>
      <c r="IS500"/>
      <c r="IT500"/>
      <c r="IU500"/>
      <c r="IV500"/>
    </row>
    <row r="501" spans="1:10" ht="12.75">
      <c r="A501" s="1"/>
      <c r="B501" s="1"/>
      <c r="H501" s="1"/>
      <c r="I501" s="1"/>
      <c r="J501" s="1"/>
    </row>
    <row r="502" spans="1:10" ht="12.75">
      <c r="A502" s="1"/>
      <c r="B502" s="1"/>
      <c r="H502" s="1"/>
      <c r="I502" s="1"/>
      <c r="J502" s="1"/>
    </row>
    <row r="503" spans="1:10" ht="12.75">
      <c r="A503" s="1"/>
      <c r="B503" s="1"/>
      <c r="H503" s="1"/>
      <c r="I503" s="1"/>
      <c r="J503" s="1"/>
    </row>
    <row r="504" spans="1:10" ht="12.75">
      <c r="A504" s="1"/>
      <c r="B504" s="1"/>
      <c r="H504" s="1"/>
      <c r="I504" s="1"/>
      <c r="J504" s="1"/>
    </row>
    <row r="505" spans="1:10" ht="12.75">
      <c r="A505" s="1"/>
      <c r="B505" s="1"/>
      <c r="H505" s="1"/>
      <c r="I505" s="1"/>
      <c r="J505" s="1"/>
    </row>
    <row r="506" spans="1:10" ht="12.75">
      <c r="A506" s="1"/>
      <c r="B506" s="1"/>
      <c r="H506" s="1"/>
      <c r="I506" s="1"/>
      <c r="J506" s="1"/>
    </row>
    <row r="507" spans="1:10" ht="12.75">
      <c r="A507" s="1"/>
      <c r="B507" s="1"/>
      <c r="H507" s="1"/>
      <c r="I507" s="1"/>
      <c r="J507" s="1"/>
    </row>
    <row r="508" spans="1:10" ht="12.75">
      <c r="A508" s="1"/>
      <c r="B508" s="1"/>
      <c r="H508" s="1"/>
      <c r="I508" s="1"/>
      <c r="J508" s="1"/>
    </row>
    <row r="509" spans="1:10" ht="12.75">
      <c r="A509" s="1"/>
      <c r="B509" s="1"/>
      <c r="H509" s="1"/>
      <c r="I509" s="1"/>
      <c r="J509" s="1"/>
    </row>
    <row r="510" spans="1:10" ht="12.75">
      <c r="A510" s="1"/>
      <c r="B510" s="1"/>
      <c r="H510" s="1"/>
      <c r="I510" s="1"/>
      <c r="J510" s="1"/>
    </row>
    <row r="511" spans="1:10" ht="12.75">
      <c r="A511" s="1"/>
      <c r="B511" s="1"/>
      <c r="H511" s="1"/>
      <c r="I511" s="1"/>
      <c r="J511" s="1"/>
    </row>
    <row r="512" spans="1:10" ht="12.75">
      <c r="A512" s="1"/>
      <c r="B512" s="1"/>
      <c r="H512" s="1"/>
      <c r="I512" s="1"/>
      <c r="J512" s="1"/>
    </row>
    <row r="513" spans="1:10" ht="12.75">
      <c r="A513" s="1"/>
      <c r="B513" s="1"/>
      <c r="H513" s="1"/>
      <c r="I513" s="1"/>
      <c r="J513" s="1"/>
    </row>
    <row r="514" spans="1:10" ht="12.75">
      <c r="A514" s="1"/>
      <c r="B514" s="1"/>
      <c r="H514" s="1"/>
      <c r="I514" s="1"/>
      <c r="J514" s="1"/>
    </row>
    <row r="515" spans="1:10" ht="12.75">
      <c r="A515" s="1"/>
      <c r="B515" s="1"/>
      <c r="H515" s="1"/>
      <c r="I515" s="1"/>
      <c r="J515" s="1"/>
    </row>
    <row r="516" spans="1:10" ht="12.75">
      <c r="A516" s="1"/>
      <c r="B516" s="1"/>
      <c r="H516" s="1"/>
      <c r="I516" s="1"/>
      <c r="J516" s="1"/>
    </row>
    <row r="517" spans="1:10" ht="12.75">
      <c r="A517" s="1"/>
      <c r="B517" s="1"/>
      <c r="H517" s="1"/>
      <c r="I517" s="1"/>
      <c r="J517" s="1"/>
    </row>
    <row r="518" spans="1:10" ht="12.75">
      <c r="A518" s="1"/>
      <c r="B518" s="1"/>
      <c r="H518" s="1"/>
      <c r="I518" s="1"/>
      <c r="J518" s="1"/>
    </row>
    <row r="519" spans="1:10" ht="12.75">
      <c r="A519" s="1"/>
      <c r="B519" s="1"/>
      <c r="H519" s="1"/>
      <c r="I519" s="1"/>
      <c r="J519" s="1"/>
    </row>
    <row r="520" spans="1:10" ht="12.75">
      <c r="A520" s="1"/>
      <c r="B520" s="1"/>
      <c r="H520" s="1"/>
      <c r="I520" s="1"/>
      <c r="J520" s="1"/>
    </row>
    <row r="521" spans="1:10" ht="12.75">
      <c r="A521" s="1"/>
      <c r="B521" s="1"/>
      <c r="H521" s="1"/>
      <c r="I521" s="1"/>
      <c r="J521" s="1"/>
    </row>
    <row r="522" spans="1:10" ht="12.75">
      <c r="A522" s="1"/>
      <c r="B522" s="1"/>
      <c r="H522" s="1"/>
      <c r="I522" s="1"/>
      <c r="J522" s="1"/>
    </row>
    <row r="523" spans="1:10" ht="12.75">
      <c r="A523" s="1"/>
      <c r="B523" s="1"/>
      <c r="H523" s="1"/>
      <c r="I523" s="1"/>
      <c r="J523" s="1"/>
    </row>
    <row r="524" spans="1:10" ht="12.75">
      <c r="A524" s="1"/>
      <c r="B524" s="1"/>
      <c r="H524" s="1"/>
      <c r="I524" s="1"/>
      <c r="J524" s="1"/>
    </row>
    <row r="525" spans="1:10" ht="12.75">
      <c r="A525" s="1"/>
      <c r="B525" s="1"/>
      <c r="H525" s="1"/>
      <c r="I525" s="1"/>
      <c r="J525" s="1"/>
    </row>
    <row r="526" spans="1:10" ht="12.75">
      <c r="A526" s="1"/>
      <c r="B526" s="1"/>
      <c r="H526" s="1"/>
      <c r="I526" s="1"/>
      <c r="J526" s="1"/>
    </row>
    <row r="527" spans="1:10" ht="12.75">
      <c r="A527" s="1"/>
      <c r="B527" s="1"/>
      <c r="H527" s="1"/>
      <c r="I527" s="1"/>
      <c r="J527" s="1"/>
    </row>
    <row r="528" spans="1:10" ht="12.75">
      <c r="A528" s="1"/>
      <c r="B528" s="1"/>
      <c r="H528" s="1"/>
      <c r="I528" s="1"/>
      <c r="J528" s="1"/>
    </row>
    <row r="529" spans="1:10" ht="12.75">
      <c r="A529" s="1"/>
      <c r="B529" s="1"/>
      <c r="H529" s="1"/>
      <c r="I529" s="1"/>
      <c r="J529" s="1"/>
    </row>
    <row r="530" spans="1:10" ht="12.75">
      <c r="A530" s="1"/>
      <c r="B530" s="1"/>
      <c r="H530" s="1"/>
      <c r="I530" s="1"/>
      <c r="J530" s="1"/>
    </row>
    <row r="531" spans="1:10" ht="12.75">
      <c r="A531" s="1"/>
      <c r="B531" s="1"/>
      <c r="H531" s="1"/>
      <c r="I531" s="1"/>
      <c r="J531" s="1"/>
    </row>
    <row r="532" spans="1:10" ht="12.75">
      <c r="A532" s="1"/>
      <c r="B532" s="1"/>
      <c r="H532" s="1"/>
      <c r="I532" s="1"/>
      <c r="J532" s="1"/>
    </row>
    <row r="533" spans="1:10" ht="12.75">
      <c r="A533" s="1"/>
      <c r="B533" s="1"/>
      <c r="H533" s="1"/>
      <c r="I533" s="1"/>
      <c r="J533" s="1"/>
    </row>
    <row r="534" spans="1:10" ht="12.75">
      <c r="A534" s="1"/>
      <c r="B534" s="1"/>
      <c r="H534" s="1"/>
      <c r="I534" s="1"/>
      <c r="J534" s="1"/>
    </row>
    <row r="535" spans="1:10" ht="12.75">
      <c r="A535" s="1"/>
      <c r="B535" s="1"/>
      <c r="H535" s="1"/>
      <c r="I535" s="1"/>
      <c r="J535" s="1"/>
    </row>
    <row r="536" spans="1:10" ht="12.75">
      <c r="A536" s="1"/>
      <c r="B536" s="1"/>
      <c r="H536" s="1"/>
      <c r="I536" s="1"/>
      <c r="J536" s="1"/>
    </row>
    <row r="537" spans="1:10" ht="12.75">
      <c r="A537" s="1"/>
      <c r="B537" s="1"/>
      <c r="H537" s="1"/>
      <c r="I537" s="1"/>
      <c r="J537" s="1"/>
    </row>
    <row r="538" spans="1:10" ht="12.75">
      <c r="A538" s="1"/>
      <c r="B538" s="1"/>
      <c r="H538" s="1"/>
      <c r="I538" s="1"/>
      <c r="J538" s="1"/>
    </row>
    <row r="539" spans="1:10" ht="12.75">
      <c r="A539" s="1"/>
      <c r="B539" s="1"/>
      <c r="H539" s="1"/>
      <c r="I539" s="1"/>
      <c r="J539" s="1"/>
    </row>
    <row r="540" spans="1:10" ht="12.75">
      <c r="A540" s="1"/>
      <c r="B540" s="1"/>
      <c r="H540" s="1"/>
      <c r="I540" s="1"/>
      <c r="J540" s="1"/>
    </row>
    <row r="541" spans="1:10" ht="12.75">
      <c r="A541" s="1"/>
      <c r="B541" s="1"/>
      <c r="H541" s="1"/>
      <c r="I541" s="1"/>
      <c r="J541" s="1"/>
    </row>
    <row r="542" spans="1:10" ht="12.75">
      <c r="A542" s="1"/>
      <c r="B542" s="1"/>
      <c r="H542" s="1"/>
      <c r="I542" s="1"/>
      <c r="J542" s="1"/>
    </row>
    <row r="543" spans="1:10" ht="12.75">
      <c r="A543" s="1"/>
      <c r="B543" s="1"/>
      <c r="H543" s="1"/>
      <c r="I543" s="1"/>
      <c r="J543" s="1"/>
    </row>
    <row r="544" spans="1:10" ht="12.75">
      <c r="A544" s="1"/>
      <c r="B544" s="1"/>
      <c r="H544" s="1"/>
      <c r="I544" s="1"/>
      <c r="J544" s="1"/>
    </row>
    <row r="545" spans="1:10" ht="12.75">
      <c r="A545" s="1"/>
      <c r="B545" s="1"/>
      <c r="H545" s="1"/>
      <c r="I545" s="1"/>
      <c r="J545" s="1"/>
    </row>
    <row r="546" spans="1:10" ht="12.75">
      <c r="A546" s="1"/>
      <c r="B546" s="1"/>
      <c r="H546" s="1"/>
      <c r="I546" s="1"/>
      <c r="J546" s="1"/>
    </row>
    <row r="547" spans="1:10" ht="12.75">
      <c r="A547" s="1"/>
      <c r="B547" s="1"/>
      <c r="H547" s="1"/>
      <c r="I547" s="1"/>
      <c r="J547" s="1"/>
    </row>
    <row r="548" spans="1:10" ht="12.75">
      <c r="A548" s="1"/>
      <c r="B548" s="1"/>
      <c r="H548" s="1"/>
      <c r="I548" s="1"/>
      <c r="J548" s="1"/>
    </row>
    <row r="549" spans="1:10" ht="12.75">
      <c r="A549" s="1"/>
      <c r="B549" s="1"/>
      <c r="H549" s="1"/>
      <c r="I549" s="1"/>
      <c r="J549" s="1"/>
    </row>
    <row r="550" spans="1:10" ht="12.75">
      <c r="A550" s="1"/>
      <c r="B550" s="1"/>
      <c r="H550" s="1"/>
      <c r="I550" s="1"/>
      <c r="J550" s="1"/>
    </row>
    <row r="551" spans="1:10" ht="12.75">
      <c r="A551" s="1"/>
      <c r="B551" s="1"/>
      <c r="H551" s="1"/>
      <c r="I551" s="1"/>
      <c r="J551" s="1"/>
    </row>
    <row r="552" spans="1:10" ht="12.75">
      <c r="A552" s="1"/>
      <c r="B552" s="1"/>
      <c r="H552" s="1"/>
      <c r="I552" s="1"/>
      <c r="J552" s="1"/>
    </row>
    <row r="553" spans="1:10" ht="12.75">
      <c r="A553" s="1"/>
      <c r="B553" s="1"/>
      <c r="H553" s="1"/>
      <c r="I553" s="1"/>
      <c r="J553" s="1"/>
    </row>
    <row r="554" spans="1:10" ht="12.75">
      <c r="A554" s="1"/>
      <c r="B554" s="1"/>
      <c r="H554" s="1"/>
      <c r="I554" s="1"/>
      <c r="J554" s="1"/>
    </row>
    <row r="555" spans="1:10" ht="12.75">
      <c r="A555" s="1"/>
      <c r="B555" s="1"/>
      <c r="H555" s="1"/>
      <c r="I555" s="1"/>
      <c r="J555" s="1"/>
    </row>
    <row r="556" spans="1:10" ht="12.75">
      <c r="A556" s="1"/>
      <c r="B556" s="1"/>
      <c r="H556" s="1"/>
      <c r="I556" s="1"/>
      <c r="J556" s="1"/>
    </row>
    <row r="557" spans="1:10" ht="12.75">
      <c r="A557" s="1"/>
      <c r="B557" s="1"/>
      <c r="H557" s="1"/>
      <c r="I557" s="1"/>
      <c r="J557" s="1"/>
    </row>
    <row r="558" spans="1:10" ht="12.75">
      <c r="A558" s="1"/>
      <c r="B558" s="1"/>
      <c r="H558" s="1"/>
      <c r="I558" s="1"/>
      <c r="J558" s="1"/>
    </row>
    <row r="559" spans="1:10" ht="12.75">
      <c r="A559" s="1"/>
      <c r="B559" s="1"/>
      <c r="H559" s="1"/>
      <c r="I559" s="1"/>
      <c r="J559" s="1"/>
    </row>
    <row r="560" spans="1:10" ht="12.75">
      <c r="A560" s="1"/>
      <c r="B560" s="1"/>
      <c r="H560" s="1"/>
      <c r="I560" s="1"/>
      <c r="J560" s="1"/>
    </row>
    <row r="561" spans="1:10" ht="12.75">
      <c r="A561" s="1"/>
      <c r="B561" s="1"/>
      <c r="H561" s="1"/>
      <c r="I561" s="1"/>
      <c r="J561" s="1"/>
    </row>
    <row r="562" spans="1:10" ht="12.75">
      <c r="A562" s="1"/>
      <c r="B562" s="1"/>
      <c r="H562" s="1"/>
      <c r="I562" s="1"/>
      <c r="J562" s="1"/>
    </row>
    <row r="563" spans="1:10" ht="12.75">
      <c r="A563" s="1"/>
      <c r="B563" s="1"/>
      <c r="H563" s="1"/>
      <c r="I563" s="1"/>
      <c r="J563" s="1"/>
    </row>
    <row r="564" spans="1:10" ht="12.75">
      <c r="A564" s="1"/>
      <c r="B564" s="1"/>
      <c r="H564" s="1"/>
      <c r="I564" s="1"/>
      <c r="J564" s="1"/>
    </row>
    <row r="565" spans="1:10" ht="12.75">
      <c r="A565" s="1"/>
      <c r="B565" s="1"/>
      <c r="H565" s="1"/>
      <c r="I565" s="1"/>
      <c r="J565" s="1"/>
    </row>
    <row r="566" spans="1:10" ht="12.75">
      <c r="A566" s="1"/>
      <c r="B566" s="1"/>
      <c r="H566" s="1"/>
      <c r="I566" s="1"/>
      <c r="J566" s="1"/>
    </row>
    <row r="567" spans="1:10" ht="12.75">
      <c r="A567" s="1"/>
      <c r="B567" s="1"/>
      <c r="H567" s="1"/>
      <c r="I567" s="1"/>
      <c r="J567" s="1"/>
    </row>
    <row r="568" spans="1:10" ht="12.75">
      <c r="A568" s="1"/>
      <c r="B568" s="1"/>
      <c r="H568" s="1"/>
      <c r="I568" s="1"/>
      <c r="J568" s="1"/>
    </row>
    <row r="569" spans="1:10" ht="12.75">
      <c r="A569" s="1"/>
      <c r="B569" s="1"/>
      <c r="H569" s="1"/>
      <c r="I569" s="1"/>
      <c r="J569" s="1"/>
    </row>
    <row r="570" spans="1:10" ht="12.75">
      <c r="A570" s="1"/>
      <c r="B570" s="1"/>
      <c r="H570" s="1"/>
      <c r="I570" s="1"/>
      <c r="J570" s="1"/>
    </row>
    <row r="571" spans="1:10" ht="12.75">
      <c r="A571" s="1"/>
      <c r="B571" s="1"/>
      <c r="H571" s="1"/>
      <c r="I571" s="1"/>
      <c r="J571" s="1"/>
    </row>
    <row r="572" spans="1:10" ht="12.75">
      <c r="A572" s="1"/>
      <c r="B572" s="1"/>
      <c r="H572" s="1"/>
      <c r="I572" s="1"/>
      <c r="J572" s="1"/>
    </row>
    <row r="573" spans="1:10" ht="12.75">
      <c r="A573" s="1"/>
      <c r="B573" s="1"/>
      <c r="H573" s="1"/>
      <c r="I573" s="1"/>
      <c r="J573" s="1"/>
    </row>
    <row r="574" spans="1:10" ht="12.75">
      <c r="A574" s="1"/>
      <c r="B574" s="1"/>
      <c r="H574" s="1"/>
      <c r="I574" s="1"/>
      <c r="J574" s="1"/>
    </row>
    <row r="575" spans="1:10" ht="12.75">
      <c r="A575" s="1"/>
      <c r="B575" s="1"/>
      <c r="H575" s="1"/>
      <c r="I575" s="1"/>
      <c r="J575" s="1"/>
    </row>
    <row r="576" spans="1:10" ht="12.75">
      <c r="A576" s="1"/>
      <c r="B576" s="1"/>
      <c r="H576" s="1"/>
      <c r="I576" s="1"/>
      <c r="J576" s="1"/>
    </row>
    <row r="577" spans="1:10" ht="12.75">
      <c r="A577" s="1"/>
      <c r="B577" s="1"/>
      <c r="H577" s="1"/>
      <c r="I577" s="1"/>
      <c r="J577" s="1"/>
    </row>
    <row r="578" spans="1:10" ht="12.75">
      <c r="A578" s="1"/>
      <c r="B578" s="1"/>
      <c r="H578" s="1"/>
      <c r="I578" s="1"/>
      <c r="J578" s="1"/>
    </row>
    <row r="579" spans="1:10" ht="12.75">
      <c r="A579" s="1"/>
      <c r="B579" s="1"/>
      <c r="H579" s="1"/>
      <c r="I579" s="1"/>
      <c r="J579" s="1"/>
    </row>
    <row r="580" spans="1:10" ht="12.75">
      <c r="A580" s="1"/>
      <c r="B580" s="1"/>
      <c r="H580" s="1"/>
      <c r="I580" s="1"/>
      <c r="J580" s="1"/>
    </row>
    <row r="581" spans="1:10" ht="12.75">
      <c r="A581" s="1"/>
      <c r="B581" s="1"/>
      <c r="H581" s="1"/>
      <c r="I581" s="1"/>
      <c r="J581" s="1"/>
    </row>
    <row r="582" spans="1:10" ht="12.75">
      <c r="A582" s="1"/>
      <c r="B582" s="1"/>
      <c r="H582" s="1"/>
      <c r="I582" s="1"/>
      <c r="J582" s="1"/>
    </row>
    <row r="583" spans="1:10" ht="12.75">
      <c r="A583" s="1"/>
      <c r="B583" s="1"/>
      <c r="H583" s="1"/>
      <c r="I583" s="1"/>
      <c r="J583" s="1"/>
    </row>
    <row r="584" spans="1:10" ht="12.75">
      <c r="A584" s="1"/>
      <c r="B584" s="1"/>
      <c r="H584" s="1"/>
      <c r="I584" s="1"/>
      <c r="J584" s="1"/>
    </row>
    <row r="585" spans="1:10" ht="12.75">
      <c r="A585" s="1"/>
      <c r="B585" s="1"/>
      <c r="H585" s="1"/>
      <c r="I585" s="1"/>
      <c r="J585" s="1"/>
    </row>
    <row r="586" spans="1:10" ht="12.75">
      <c r="A586" s="1"/>
      <c r="B586" s="1"/>
      <c r="H586" s="1"/>
      <c r="I586" s="1"/>
      <c r="J586" s="1"/>
    </row>
    <row r="587" spans="1:10" ht="12.75">
      <c r="A587" s="1"/>
      <c r="B587" s="1"/>
      <c r="H587" s="1"/>
      <c r="I587" s="1"/>
      <c r="J587" s="1"/>
    </row>
    <row r="588" spans="1:10" ht="12.75">
      <c r="A588" s="1"/>
      <c r="B588" s="1"/>
      <c r="H588" s="1"/>
      <c r="I588" s="1"/>
      <c r="J588" s="1"/>
    </row>
    <row r="589" spans="1:10" ht="12.75">
      <c r="A589" s="1"/>
      <c r="B589" s="1"/>
      <c r="H589" s="1"/>
      <c r="I589" s="1"/>
      <c r="J589" s="1"/>
    </row>
    <row r="590" spans="1:10" ht="12.75">
      <c r="A590" s="1"/>
      <c r="B590" s="1"/>
      <c r="H590" s="1"/>
      <c r="I590" s="1"/>
      <c r="J590" s="1"/>
    </row>
    <row r="591" spans="1:10" ht="12.75">
      <c r="A591" s="1"/>
      <c r="B591" s="1"/>
      <c r="H591" s="1"/>
      <c r="I591" s="1"/>
      <c r="J591" s="1"/>
    </row>
    <row r="592" spans="1:10" ht="12.75">
      <c r="A592" s="1"/>
      <c r="B592" s="1"/>
      <c r="H592" s="1"/>
      <c r="I592" s="1"/>
      <c r="J592" s="1"/>
    </row>
    <row r="593" spans="1:10" ht="12.75">
      <c r="A593" s="1"/>
      <c r="B593" s="1"/>
      <c r="H593" s="1"/>
      <c r="I593" s="1"/>
      <c r="J593" s="1"/>
    </row>
    <row r="594" spans="1:10" ht="12.75">
      <c r="A594" s="1"/>
      <c r="B594" s="1"/>
      <c r="H594" s="1"/>
      <c r="I594" s="1"/>
      <c r="J594" s="1"/>
    </row>
    <row r="595" spans="1:10" ht="12.75">
      <c r="A595" s="1"/>
      <c r="B595" s="1"/>
      <c r="H595" s="1"/>
      <c r="I595" s="1"/>
      <c r="J595" s="1"/>
    </row>
    <row r="596" spans="1:10" ht="12.75">
      <c r="A596" s="1"/>
      <c r="B596" s="1"/>
      <c r="H596" s="1"/>
      <c r="I596" s="1"/>
      <c r="J596" s="1"/>
    </row>
    <row r="597" spans="1:10" ht="12.75">
      <c r="A597" s="1"/>
      <c r="B597" s="1"/>
      <c r="H597" s="1"/>
      <c r="I597" s="1"/>
      <c r="J597" s="1"/>
    </row>
    <row r="598" spans="1:10" ht="12.75">
      <c r="A598" s="1"/>
      <c r="B598" s="1"/>
      <c r="H598" s="1"/>
      <c r="I598" s="1"/>
      <c r="J598" s="1"/>
    </row>
    <row r="599" spans="1:10" ht="12.75">
      <c r="A599" s="1"/>
      <c r="B599" s="1"/>
      <c r="H599" s="1"/>
      <c r="I599" s="1"/>
      <c r="J599" s="1"/>
    </row>
    <row r="600" spans="1:10" ht="12.75">
      <c r="A600" s="1"/>
      <c r="B600" s="1"/>
      <c r="H600" s="1"/>
      <c r="I600" s="1"/>
      <c r="J600" s="1"/>
    </row>
    <row r="601" spans="1:10" ht="12.75">
      <c r="A601" s="1"/>
      <c r="B601" s="1"/>
      <c r="H601" s="1"/>
      <c r="I601" s="1"/>
      <c r="J601" s="1"/>
    </row>
    <row r="602" spans="1:10" ht="12.75">
      <c r="A602" s="1"/>
      <c r="B602" s="1"/>
      <c r="H602" s="1"/>
      <c r="I602" s="1"/>
      <c r="J602" s="1"/>
    </row>
    <row r="603" spans="1:10" ht="12.75">
      <c r="A603" s="1"/>
      <c r="B603" s="1"/>
      <c r="H603" s="1"/>
      <c r="I603" s="1"/>
      <c r="J603" s="1"/>
    </row>
    <row r="604" spans="1:10" ht="12.75">
      <c r="A604" s="1"/>
      <c r="B604" s="1"/>
      <c r="H604" s="1"/>
      <c r="I604" s="1"/>
      <c r="J604" s="1"/>
    </row>
    <row r="605" spans="1:10" ht="12.75">
      <c r="A605" s="1"/>
      <c r="B605" s="1"/>
      <c r="H605" s="1"/>
      <c r="I605" s="1"/>
      <c r="J605" s="1"/>
    </row>
    <row r="606" spans="1:10" ht="12.75">
      <c r="A606" s="1"/>
      <c r="B606" s="1"/>
      <c r="H606" s="1"/>
      <c r="I606" s="1"/>
      <c r="J606" s="1"/>
    </row>
    <row r="607" spans="1:10" ht="12.75">
      <c r="A607" s="1"/>
      <c r="B607" s="1"/>
      <c r="H607" s="1"/>
      <c r="I607" s="1"/>
      <c r="J607" s="1"/>
    </row>
    <row r="608" spans="1:10" ht="12.75">
      <c r="A608" s="1"/>
      <c r="B608" s="1"/>
      <c r="H608" s="1"/>
      <c r="I608" s="1"/>
      <c r="J608" s="1"/>
    </row>
    <row r="609" spans="1:10" ht="12.75">
      <c r="A609" s="1"/>
      <c r="B609" s="1"/>
      <c r="H609" s="1"/>
      <c r="I609" s="1"/>
      <c r="J609" s="1"/>
    </row>
    <row r="610" spans="1:10" ht="12.75">
      <c r="A610" s="1"/>
      <c r="B610" s="1"/>
      <c r="H610" s="1"/>
      <c r="I610" s="1"/>
      <c r="J610" s="1"/>
    </row>
    <row r="611" spans="1:10" ht="12.75">
      <c r="A611" s="1"/>
      <c r="B611" s="1"/>
      <c r="H611" s="1"/>
      <c r="I611" s="1"/>
      <c r="J611" s="1"/>
    </row>
    <row r="612" spans="1:10" ht="12.75">
      <c r="A612" s="1"/>
      <c r="B612" s="1"/>
      <c r="H612" s="1"/>
      <c r="I612" s="1"/>
      <c r="J612" s="1"/>
    </row>
    <row r="613" spans="1:10" ht="12.75">
      <c r="A613" s="1"/>
      <c r="B613" s="1"/>
      <c r="H613" s="1"/>
      <c r="I613" s="1"/>
      <c r="J613" s="1"/>
    </row>
    <row r="614" spans="1:10" ht="12.75">
      <c r="A614" s="1"/>
      <c r="B614" s="1"/>
      <c r="H614" s="1"/>
      <c r="I614" s="1"/>
      <c r="J614" s="1"/>
    </row>
    <row r="615" spans="1:10" ht="12.75">
      <c r="A615" s="1"/>
      <c r="B615" s="1"/>
      <c r="H615" s="1"/>
      <c r="I615" s="1"/>
      <c r="J615" s="1"/>
    </row>
    <row r="616" spans="1:10" ht="12.75">
      <c r="A616" s="1"/>
      <c r="B616" s="1"/>
      <c r="H616" s="1"/>
      <c r="I616" s="1"/>
      <c r="J616" s="1"/>
    </row>
    <row r="617" spans="1:10" ht="12.75">
      <c r="A617" s="1"/>
      <c r="B617" s="1"/>
      <c r="H617" s="1"/>
      <c r="I617" s="1"/>
      <c r="J617" s="1"/>
    </row>
    <row r="618" spans="1:10" ht="12.75">
      <c r="A618" s="1"/>
      <c r="B618" s="1"/>
      <c r="H618" s="1"/>
      <c r="I618" s="1"/>
      <c r="J618" s="1"/>
    </row>
    <row r="619" spans="1:10" ht="12.75">
      <c r="A619" s="1"/>
      <c r="B619" s="1"/>
      <c r="H619" s="1"/>
      <c r="I619" s="1"/>
      <c r="J619" s="1"/>
    </row>
    <row r="620" spans="1:10" ht="12.75">
      <c r="A620" s="1"/>
      <c r="B620" s="1"/>
      <c r="H620" s="1"/>
      <c r="I620" s="1"/>
      <c r="J620" s="1"/>
    </row>
    <row r="621" spans="1:10" ht="12.75">
      <c r="A621" s="1"/>
      <c r="B621" s="1"/>
      <c r="H621" s="1"/>
      <c r="I621" s="1"/>
      <c r="J621" s="1"/>
    </row>
    <row r="622" spans="1:10" ht="12.75">
      <c r="A622" s="1"/>
      <c r="B622" s="1"/>
      <c r="H622" s="1"/>
      <c r="I622" s="1"/>
      <c r="J622" s="1"/>
    </row>
    <row r="623" spans="1:10" ht="12.75">
      <c r="A623" s="1"/>
      <c r="B623" s="1"/>
      <c r="H623" s="1"/>
      <c r="I623" s="1"/>
      <c r="J623" s="1"/>
    </row>
    <row r="624" spans="1:10" ht="12.75">
      <c r="A624" s="1"/>
      <c r="B624" s="1"/>
      <c r="H624" s="1"/>
      <c r="I624" s="1"/>
      <c r="J624" s="1"/>
    </row>
    <row r="625" spans="1:10" ht="12.75">
      <c r="A625" s="1"/>
      <c r="B625" s="1"/>
      <c r="H625" s="1"/>
      <c r="I625" s="1"/>
      <c r="J625" s="1"/>
    </row>
    <row r="626" spans="1:10" ht="12.75">
      <c r="A626" s="1"/>
      <c r="B626" s="1"/>
      <c r="H626" s="1"/>
      <c r="I626" s="1"/>
      <c r="J626" s="1"/>
    </row>
    <row r="627" spans="1:10" ht="12.75">
      <c r="A627" s="1"/>
      <c r="B627" s="1"/>
      <c r="H627" s="1"/>
      <c r="I627" s="1"/>
      <c r="J627" s="1"/>
    </row>
    <row r="628" spans="1:10" ht="12.75">
      <c r="A628" s="1"/>
      <c r="B628" s="1"/>
      <c r="H628" s="1"/>
      <c r="I628" s="1"/>
      <c r="J628" s="1"/>
    </row>
  </sheetData>
  <sheetProtection/>
  <mergeCells count="106">
    <mergeCell ref="B1:F1"/>
    <mergeCell ref="A3:A5"/>
    <mergeCell ref="A6:A8"/>
    <mergeCell ref="A12:A14"/>
    <mergeCell ref="A15:A17"/>
    <mergeCell ref="A18:A20"/>
    <mergeCell ref="A21:A23"/>
    <mergeCell ref="B34:F34"/>
    <mergeCell ref="A36:A38"/>
    <mergeCell ref="A39:A41"/>
    <mergeCell ref="A45:A47"/>
    <mergeCell ref="A48:A50"/>
    <mergeCell ref="A51:A53"/>
    <mergeCell ref="A54:A56"/>
    <mergeCell ref="B67:F67"/>
    <mergeCell ref="A69:A71"/>
    <mergeCell ref="A72:A74"/>
    <mergeCell ref="A78:A80"/>
    <mergeCell ref="A81:A83"/>
    <mergeCell ref="A84:A86"/>
    <mergeCell ref="A87:A89"/>
    <mergeCell ref="B100:F100"/>
    <mergeCell ref="A102:A104"/>
    <mergeCell ref="A105:A107"/>
    <mergeCell ref="A111:A113"/>
    <mergeCell ref="A114:A116"/>
    <mergeCell ref="A117:A119"/>
    <mergeCell ref="A120:A122"/>
    <mergeCell ref="B133:F133"/>
    <mergeCell ref="A135:A137"/>
    <mergeCell ref="A138:A140"/>
    <mergeCell ref="A144:A146"/>
    <mergeCell ref="A147:A149"/>
    <mergeCell ref="A150:A152"/>
    <mergeCell ref="B163:F163"/>
    <mergeCell ref="A165:A167"/>
    <mergeCell ref="A168:A170"/>
    <mergeCell ref="A174:A176"/>
    <mergeCell ref="A177:A179"/>
    <mergeCell ref="A180:A182"/>
    <mergeCell ref="B193:F193"/>
    <mergeCell ref="A195:A197"/>
    <mergeCell ref="A198:A200"/>
    <mergeCell ref="A204:A206"/>
    <mergeCell ref="A207:A209"/>
    <mergeCell ref="A210:A212"/>
    <mergeCell ref="A213:A215"/>
    <mergeCell ref="B226:F226"/>
    <mergeCell ref="A228:A230"/>
    <mergeCell ref="A231:A233"/>
    <mergeCell ref="A237:A239"/>
    <mergeCell ref="A240:A242"/>
    <mergeCell ref="A243:A245"/>
    <mergeCell ref="A246:A248"/>
    <mergeCell ref="B259:F259"/>
    <mergeCell ref="A261:A263"/>
    <mergeCell ref="A264:A266"/>
    <mergeCell ref="A270:A272"/>
    <mergeCell ref="A273:A275"/>
    <mergeCell ref="A276:A278"/>
    <mergeCell ref="B289:F289"/>
    <mergeCell ref="A291:A293"/>
    <mergeCell ref="A294:A296"/>
    <mergeCell ref="A300:A302"/>
    <mergeCell ref="A303:A305"/>
    <mergeCell ref="A306:A308"/>
    <mergeCell ref="B319:F319"/>
    <mergeCell ref="A321:A323"/>
    <mergeCell ref="A324:A326"/>
    <mergeCell ref="A330:A332"/>
    <mergeCell ref="A333:A335"/>
    <mergeCell ref="A336:A338"/>
    <mergeCell ref="B349:F349"/>
    <mergeCell ref="A351:A353"/>
    <mergeCell ref="A354:A356"/>
    <mergeCell ref="A360:A362"/>
    <mergeCell ref="A363:A365"/>
    <mergeCell ref="A366:A368"/>
    <mergeCell ref="B379:F379"/>
    <mergeCell ref="A381:A383"/>
    <mergeCell ref="A384:A386"/>
    <mergeCell ref="A390:A392"/>
    <mergeCell ref="A393:A395"/>
    <mergeCell ref="A396:A398"/>
    <mergeCell ref="A399:A401"/>
    <mergeCell ref="B412:F412"/>
    <mergeCell ref="A414:A416"/>
    <mergeCell ref="A417:A419"/>
    <mergeCell ref="A423:A425"/>
    <mergeCell ref="A426:A428"/>
    <mergeCell ref="A429:A431"/>
    <mergeCell ref="A432:A434"/>
    <mergeCell ref="B445:F445"/>
    <mergeCell ref="A447:A449"/>
    <mergeCell ref="A450:A452"/>
    <mergeCell ref="A456:A458"/>
    <mergeCell ref="A459:A461"/>
    <mergeCell ref="A462:A464"/>
    <mergeCell ref="A465:A467"/>
    <mergeCell ref="B478:F478"/>
    <mergeCell ref="A480:A482"/>
    <mergeCell ref="A483:A485"/>
    <mergeCell ref="A489:A491"/>
    <mergeCell ref="A492:A494"/>
    <mergeCell ref="A495:A497"/>
    <mergeCell ref="A498:A50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8"/>
  <rowBreaks count="7" manualBreakCount="7">
    <brk id="62" max="255" man="1"/>
    <brk id="132" max="255" man="1"/>
    <brk id="192" max="255" man="1"/>
    <brk id="224" max="255" man="1"/>
    <brk id="288" max="255" man="1"/>
    <brk id="444" max="255" man="1"/>
    <brk id="4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7"/>
  <sheetViews>
    <sheetView tabSelected="1" view="pageBreakPreview" zoomScale="75" zoomScaleSheetLayoutView="75" workbookViewId="0" topLeftCell="A453">
      <selection activeCell="F479" sqref="F479"/>
    </sheetView>
  </sheetViews>
  <sheetFormatPr defaultColWidth="9.00390625" defaultRowHeight="12.75"/>
  <cols>
    <col min="1" max="1" width="5.125" style="0" customWidth="1"/>
    <col min="2" max="2" width="27.625" style="0" customWidth="1"/>
    <col min="3" max="4" width="15.625" style="1" customWidth="1"/>
    <col min="5" max="5" width="18.875" style="1" customWidth="1"/>
    <col min="6" max="6" width="18.25390625" style="1" customWidth="1"/>
    <col min="7" max="7" width="19.375" style="0" customWidth="1"/>
    <col min="8" max="8" width="19.00390625" style="0" customWidth="1"/>
  </cols>
  <sheetData>
    <row r="1" spans="2:8" ht="24.75" customHeight="1">
      <c r="B1" s="204" t="s">
        <v>47</v>
      </c>
      <c r="C1" s="205"/>
      <c r="F1" s="3" t="s">
        <v>1</v>
      </c>
      <c r="H1" s="204" t="s">
        <v>48</v>
      </c>
    </row>
    <row r="2" spans="1:8" ht="17.25" customHeight="1">
      <c r="A2" s="206" t="s">
        <v>3</v>
      </c>
      <c r="B2" s="206" t="s">
        <v>4</v>
      </c>
      <c r="C2" s="207" t="s">
        <v>49</v>
      </c>
      <c r="D2" s="207"/>
      <c r="E2" s="208" t="s">
        <v>50</v>
      </c>
      <c r="F2" s="208"/>
      <c r="G2" s="206" t="s">
        <v>51</v>
      </c>
      <c r="H2" s="206"/>
    </row>
    <row r="3" spans="1:8" ht="17.25">
      <c r="A3" s="206"/>
      <c r="B3" s="206"/>
      <c r="C3" s="209" t="s">
        <v>52</v>
      </c>
      <c r="D3" s="209"/>
      <c r="E3" s="208"/>
      <c r="F3" s="208"/>
      <c r="G3" s="206"/>
      <c r="H3" s="206"/>
    </row>
    <row r="4" spans="1:8" ht="17.25">
      <c r="A4" s="206"/>
      <c r="B4" s="206"/>
      <c r="C4" s="208" t="s">
        <v>50</v>
      </c>
      <c r="D4" s="208" t="s">
        <v>51</v>
      </c>
      <c r="E4" s="210" t="s">
        <v>53</v>
      </c>
      <c r="F4" s="210" t="s">
        <v>54</v>
      </c>
      <c r="G4" s="211" t="s">
        <v>53</v>
      </c>
      <c r="H4" s="212" t="s">
        <v>54</v>
      </c>
    </row>
    <row r="5" spans="1:8" ht="17.25">
      <c r="A5" s="206"/>
      <c r="B5" s="206"/>
      <c r="C5" s="208"/>
      <c r="D5" s="208"/>
      <c r="E5" s="213" t="s">
        <v>55</v>
      </c>
      <c r="F5" s="213" t="s">
        <v>56</v>
      </c>
      <c r="G5" s="214" t="s">
        <v>55</v>
      </c>
      <c r="H5" s="215" t="s">
        <v>56</v>
      </c>
    </row>
    <row r="6" spans="1:8" ht="17.25">
      <c r="A6" s="214"/>
      <c r="B6" s="206" t="s">
        <v>57</v>
      </c>
      <c r="C6" s="206"/>
      <c r="D6" s="206"/>
      <c r="E6" s="206"/>
      <c r="F6" s="206"/>
      <c r="G6" s="206"/>
      <c r="H6" s="206"/>
    </row>
    <row r="7" spans="1:8" ht="66.75">
      <c r="A7" s="212">
        <v>1</v>
      </c>
      <c r="B7" s="216" t="s">
        <v>58</v>
      </c>
      <c r="C7" s="217">
        <v>1.65</v>
      </c>
      <c r="D7" s="217">
        <v>2.48</v>
      </c>
      <c r="E7" s="218">
        <f>C7*120</f>
        <v>198.00000000000003</v>
      </c>
      <c r="F7" s="219">
        <f>E7/2</f>
        <v>99.00000000000001</v>
      </c>
      <c r="G7" s="220">
        <f>D7*120</f>
        <v>297.6</v>
      </c>
      <c r="H7" s="220">
        <f>G7/2</f>
        <v>148.8</v>
      </c>
    </row>
    <row r="8" spans="1:8" ht="79.5" customHeight="1">
      <c r="A8" s="221">
        <v>2</v>
      </c>
      <c r="B8" s="222" t="s">
        <v>59</v>
      </c>
      <c r="C8" s="223">
        <v>31</v>
      </c>
      <c r="D8" s="223">
        <v>32.32</v>
      </c>
      <c r="E8" s="224">
        <f>C8*300</f>
        <v>9300</v>
      </c>
      <c r="F8" s="225">
        <f>E8/2.4</f>
        <v>3875</v>
      </c>
      <c r="G8" s="226">
        <f>D8*300</f>
        <v>9696</v>
      </c>
      <c r="H8" s="227">
        <f>G8/2.4</f>
        <v>4040</v>
      </c>
    </row>
    <row r="9" spans="1:8" ht="57.75" customHeight="1">
      <c r="A9" s="221">
        <v>3</v>
      </c>
      <c r="B9" s="222" t="s">
        <v>60</v>
      </c>
      <c r="C9" s="223">
        <v>10869</v>
      </c>
      <c r="D9" s="223">
        <v>13412</v>
      </c>
      <c r="E9" s="224">
        <f>F9*2.2</f>
        <v>54877.58100000001</v>
      </c>
      <c r="F9" s="225">
        <f>C9*2.7*0.85</f>
        <v>24944.355000000003</v>
      </c>
      <c r="G9" s="226">
        <f>H9*2.2</f>
        <v>67717.18800000001</v>
      </c>
      <c r="H9" s="227">
        <f>D9*2.7*0.85</f>
        <v>30780.54</v>
      </c>
    </row>
    <row r="10" spans="1:8" ht="26.25" customHeight="1">
      <c r="A10" s="221"/>
      <c r="B10" s="222" t="s">
        <v>61</v>
      </c>
      <c r="C10" s="223"/>
      <c r="D10" s="223"/>
      <c r="E10" s="224">
        <f>SUM(E7:E9)</f>
        <v>64375.58100000001</v>
      </c>
      <c r="F10" s="224">
        <f>SUM(F7:F9)</f>
        <v>28918.355000000003</v>
      </c>
      <c r="G10" s="224">
        <f>SUM(G7:G9)</f>
        <v>77710.78800000002</v>
      </c>
      <c r="H10" s="228">
        <f>SUM(H7:H9)</f>
        <v>34969.340000000004</v>
      </c>
    </row>
    <row r="11" spans="1:8" ht="33.75">
      <c r="A11" s="229"/>
      <c r="B11" s="230" t="s">
        <v>62</v>
      </c>
      <c r="C11" s="231"/>
      <c r="D11" s="231"/>
      <c r="E11" s="232">
        <f>E10*1.05</f>
        <v>67594.36005000002</v>
      </c>
      <c r="F11" s="232">
        <f>F10*1.05</f>
        <v>30364.272750000004</v>
      </c>
      <c r="G11" s="232">
        <f>G10*1.05</f>
        <v>81596.32740000002</v>
      </c>
      <c r="H11" s="233">
        <f>H10*1.05</f>
        <v>36717.80700000001</v>
      </c>
    </row>
    <row r="12" spans="1:8" ht="17.25">
      <c r="A12" s="214"/>
      <c r="B12" s="215" t="s">
        <v>63</v>
      </c>
      <c r="C12" s="215"/>
      <c r="D12" s="215"/>
      <c r="E12" s="215"/>
      <c r="F12" s="215"/>
      <c r="G12" s="215"/>
      <c r="H12" s="215"/>
    </row>
    <row r="13" spans="1:8" ht="50.25">
      <c r="A13" s="214"/>
      <c r="B13" s="234" t="s">
        <v>64</v>
      </c>
      <c r="C13" s="213"/>
      <c r="D13" s="213"/>
      <c r="E13" s="235">
        <f>E11*0.05</f>
        <v>3379.718002500001</v>
      </c>
      <c r="F13" s="235">
        <f>F11*0.05</f>
        <v>1518.2136375000002</v>
      </c>
      <c r="G13" s="236">
        <f>G11*0.05</f>
        <v>4079.8163700000014</v>
      </c>
      <c r="H13" s="237">
        <f>H11*0.05</f>
        <v>1835.8903500000006</v>
      </c>
    </row>
    <row r="14" spans="1:8" ht="33.75">
      <c r="A14" s="214"/>
      <c r="B14" s="230" t="s">
        <v>65</v>
      </c>
      <c r="C14" s="238"/>
      <c r="D14" s="238"/>
      <c r="E14" s="239">
        <f>E13*1.05</f>
        <v>3548.7039026250013</v>
      </c>
      <c r="F14" s="239">
        <f>F13*1.05</f>
        <v>1594.1243193750004</v>
      </c>
      <c r="G14" s="240">
        <f>G13*1.05</f>
        <v>4283.807188500002</v>
      </c>
      <c r="H14" s="241">
        <f>H13*1.05</f>
        <v>1927.6848675000008</v>
      </c>
    </row>
    <row r="15" spans="1:8" ht="17.25">
      <c r="A15" s="211"/>
      <c r="B15" s="242" t="s">
        <v>66</v>
      </c>
      <c r="C15" s="242"/>
      <c r="D15" s="242"/>
      <c r="E15" s="242"/>
      <c r="F15" s="242"/>
      <c r="G15" s="242"/>
      <c r="H15" s="242"/>
    </row>
    <row r="16" spans="1:8" ht="17.25">
      <c r="A16" s="206"/>
      <c r="B16" s="243" t="s">
        <v>67</v>
      </c>
      <c r="C16" s="244">
        <f>Тепло!J20</f>
        <v>32.518718068965526</v>
      </c>
      <c r="D16" s="244">
        <f>Тепло!J19</f>
        <v>47.55508882758622</v>
      </c>
      <c r="E16" s="245">
        <f>C19*140</f>
        <v>15851.339801379314</v>
      </c>
      <c r="F16" s="246">
        <f>C16*140</f>
        <v>4552.620529655173</v>
      </c>
      <c r="G16" s="247">
        <f>D19*140</f>
        <v>22061.28756662069</v>
      </c>
      <c r="H16" s="247">
        <f>D16*140</f>
        <v>6657.71243586207</v>
      </c>
    </row>
    <row r="17" spans="1:8" ht="12.75">
      <c r="A17" s="206"/>
      <c r="B17" s="243"/>
      <c r="C17" s="248" t="s">
        <v>68</v>
      </c>
      <c r="D17" s="248" t="s">
        <v>68</v>
      </c>
      <c r="E17" s="245"/>
      <c r="F17" s="246"/>
      <c r="G17" s="247"/>
      <c r="H17" s="247"/>
    </row>
    <row r="18" spans="1:8" ht="16.5">
      <c r="A18" s="206"/>
      <c r="B18" s="243"/>
      <c r="C18" s="248"/>
      <c r="D18" s="249"/>
      <c r="E18" s="245"/>
      <c r="F18" s="246"/>
      <c r="G18" s="247"/>
      <c r="H18" s="247"/>
    </row>
    <row r="19" spans="1:8" ht="17.25">
      <c r="A19" s="206"/>
      <c r="B19" s="243"/>
      <c r="C19" s="250">
        <f>Тепло!J23</f>
        <v>113.22385572413796</v>
      </c>
      <c r="D19" s="250">
        <f>Тепло!J22</f>
        <v>157.58062547586206</v>
      </c>
      <c r="E19" s="245"/>
      <c r="F19" s="246"/>
      <c r="G19" s="247"/>
      <c r="H19" s="247"/>
    </row>
    <row r="20" spans="1:8" ht="17.25">
      <c r="A20" s="206"/>
      <c r="B20" s="243"/>
      <c r="C20" s="209" t="s">
        <v>69</v>
      </c>
      <c r="D20" s="209" t="s">
        <v>69</v>
      </c>
      <c r="E20" s="245"/>
      <c r="F20" s="246"/>
      <c r="G20" s="247"/>
      <c r="H20" s="247"/>
    </row>
    <row r="21" spans="1:8" ht="12.75" hidden="1">
      <c r="A21" s="251"/>
      <c r="B21" s="243" t="s">
        <v>70</v>
      </c>
      <c r="C21" s="209"/>
      <c r="D21" s="209"/>
      <c r="E21" s="245">
        <v>0</v>
      </c>
      <c r="F21" s="225">
        <f>E21/5.9</f>
        <v>0</v>
      </c>
      <c r="G21" s="247">
        <v>0</v>
      </c>
      <c r="H21" s="225">
        <f>G21/5.9</f>
        <v>0</v>
      </c>
    </row>
    <row r="22" spans="1:8" ht="12.75" hidden="1">
      <c r="A22" s="251"/>
      <c r="B22" s="243" t="s">
        <v>71</v>
      </c>
      <c r="C22" s="209"/>
      <c r="D22" s="209"/>
      <c r="E22" s="245">
        <v>0</v>
      </c>
      <c r="F22" s="225">
        <f>E22/5.4</f>
        <v>0</v>
      </c>
      <c r="G22" s="247">
        <v>0</v>
      </c>
      <c r="H22" s="225">
        <f>G22/5.4</f>
        <v>0</v>
      </c>
    </row>
    <row r="23" spans="1:8" ht="12.75" hidden="1">
      <c r="A23" s="251"/>
      <c r="B23" s="243" t="s">
        <v>72</v>
      </c>
      <c r="C23" s="209"/>
      <c r="D23" s="209"/>
      <c r="E23" s="245">
        <v>0</v>
      </c>
      <c r="F23" s="225">
        <f>E23/5.9</f>
        <v>0</v>
      </c>
      <c r="G23" s="247">
        <v>0</v>
      </c>
      <c r="H23" s="225">
        <f>G23/5.9</f>
        <v>0</v>
      </c>
    </row>
    <row r="24" spans="1:8" ht="12.75" hidden="1">
      <c r="A24" s="251"/>
      <c r="B24" s="243" t="s">
        <v>73</v>
      </c>
      <c r="C24" s="209"/>
      <c r="D24" s="209"/>
      <c r="E24" s="245">
        <v>0</v>
      </c>
      <c r="F24" s="225">
        <f>E24/5.9</f>
        <v>0</v>
      </c>
      <c r="G24" s="247">
        <v>0</v>
      </c>
      <c r="H24" s="225">
        <f>G24/5.9</f>
        <v>0</v>
      </c>
    </row>
    <row r="25" spans="1:8" ht="12.75" hidden="1">
      <c r="A25" s="251"/>
      <c r="B25" s="243" t="s">
        <v>74</v>
      </c>
      <c r="C25" s="209"/>
      <c r="D25" s="209"/>
      <c r="E25" s="245">
        <v>0</v>
      </c>
      <c r="F25" s="225">
        <f>E25/5.2</f>
        <v>0</v>
      </c>
      <c r="G25" s="247">
        <v>0</v>
      </c>
      <c r="H25" s="225">
        <f>G25/5.2</f>
        <v>0</v>
      </c>
    </row>
    <row r="26" spans="1:8" ht="12.75" hidden="1">
      <c r="A26" s="251"/>
      <c r="B26" s="243" t="s">
        <v>75</v>
      </c>
      <c r="C26" s="209"/>
      <c r="D26" s="209"/>
      <c r="E26" s="245">
        <v>0</v>
      </c>
      <c r="F26" s="225">
        <f>E26/5.9</f>
        <v>0</v>
      </c>
      <c r="G26" s="247">
        <v>0</v>
      </c>
      <c r="H26" s="225">
        <f>G26/5.9</f>
        <v>0</v>
      </c>
    </row>
    <row r="27" spans="1:8" ht="12.75" hidden="1">
      <c r="A27" s="251"/>
      <c r="B27" s="243" t="s">
        <v>76</v>
      </c>
      <c r="C27" s="209"/>
      <c r="D27" s="209"/>
      <c r="E27" s="245">
        <v>0</v>
      </c>
      <c r="F27" s="225">
        <f>E27/2.7</f>
        <v>0</v>
      </c>
      <c r="G27" s="247">
        <v>0</v>
      </c>
      <c r="H27" s="225">
        <f>G27/2.7</f>
        <v>0</v>
      </c>
    </row>
    <row r="28" spans="1:256" s="256" customFormat="1" ht="12.75" hidden="1">
      <c r="A28" s="252"/>
      <c r="B28" s="253" t="s">
        <v>77</v>
      </c>
      <c r="C28" s="254"/>
      <c r="D28" s="254"/>
      <c r="E28" s="255">
        <f>SUM(E16:E27)</f>
        <v>15851.339801379314</v>
      </c>
      <c r="F28" s="255">
        <f>SUM(F16:F27)</f>
        <v>4552.620529655173</v>
      </c>
      <c r="G28" s="255">
        <f>SUM(G16:G27)</f>
        <v>22061.28756662069</v>
      </c>
      <c r="H28" s="255">
        <f>SUM(H16:H27)</f>
        <v>6657.71243586207</v>
      </c>
      <c r="IO28"/>
      <c r="IP28"/>
      <c r="IQ28"/>
      <c r="IR28"/>
      <c r="IS28"/>
      <c r="IT28"/>
      <c r="IU28"/>
      <c r="IV28"/>
    </row>
    <row r="29" spans="1:8" ht="33.75">
      <c r="A29" s="251"/>
      <c r="B29" s="253" t="s">
        <v>78</v>
      </c>
      <c r="C29" s="257"/>
      <c r="D29" s="257"/>
      <c r="E29" s="258">
        <f>E11+E14+E28</f>
        <v>86994.40375400434</v>
      </c>
      <c r="F29" s="258">
        <f>F11+F14+F28</f>
        <v>36511.01759903018</v>
      </c>
      <c r="G29" s="258">
        <f>G11+G14+G28</f>
        <v>107941.4221551207</v>
      </c>
      <c r="H29" s="258">
        <f>H11+H14+H28</f>
        <v>45303.20430336208</v>
      </c>
    </row>
    <row r="33" ht="12.75" customHeight="1" hidden="1"/>
    <row r="34" ht="12.75" customHeight="1" hidden="1"/>
    <row r="35" ht="12.75" hidden="1"/>
    <row r="36" ht="12.75" hidden="1"/>
    <row r="37" ht="12.75" hidden="1"/>
    <row r="38" ht="12.75" hidden="1"/>
    <row r="39" ht="12.75" hidden="1"/>
    <row r="40" ht="12.75" customHeight="1" hidden="1"/>
    <row r="41" ht="15.75" customHeight="1"/>
    <row r="42" spans="2:8" ht="17.25">
      <c r="B42" s="204" t="s">
        <v>47</v>
      </c>
      <c r="C42" s="205"/>
      <c r="F42" s="79" t="s">
        <v>28</v>
      </c>
      <c r="H42" s="204" t="s">
        <v>48</v>
      </c>
    </row>
    <row r="43" spans="1:8" ht="17.25">
      <c r="A43" s="206" t="s">
        <v>3</v>
      </c>
      <c r="B43" s="206" t="s">
        <v>4</v>
      </c>
      <c r="C43" s="207" t="s">
        <v>49</v>
      </c>
      <c r="D43" s="207"/>
      <c r="E43" s="208" t="s">
        <v>50</v>
      </c>
      <c r="F43" s="208"/>
      <c r="G43" s="206" t="s">
        <v>51</v>
      </c>
      <c r="H43" s="206"/>
    </row>
    <row r="44" spans="1:8" ht="17.25">
      <c r="A44" s="206"/>
      <c r="B44" s="206"/>
      <c r="C44" s="209" t="s">
        <v>52</v>
      </c>
      <c r="D44" s="209"/>
      <c r="E44" s="208"/>
      <c r="F44" s="208"/>
      <c r="G44" s="206"/>
      <c r="H44" s="206"/>
    </row>
    <row r="45" spans="1:8" ht="17.25">
      <c r="A45" s="206"/>
      <c r="B45" s="206"/>
      <c r="C45" s="208" t="s">
        <v>50</v>
      </c>
      <c r="D45" s="208" t="s">
        <v>51</v>
      </c>
      <c r="E45" s="210" t="s">
        <v>53</v>
      </c>
      <c r="F45" s="210" t="s">
        <v>54</v>
      </c>
      <c r="G45" s="211" t="s">
        <v>53</v>
      </c>
      <c r="H45" s="212" t="s">
        <v>54</v>
      </c>
    </row>
    <row r="46" spans="1:8" ht="17.25">
      <c r="A46" s="206"/>
      <c r="B46" s="206"/>
      <c r="C46" s="208"/>
      <c r="D46" s="208"/>
      <c r="E46" s="213" t="s">
        <v>55</v>
      </c>
      <c r="F46" s="213" t="s">
        <v>56</v>
      </c>
      <c r="G46" s="214" t="s">
        <v>55</v>
      </c>
      <c r="H46" s="215" t="s">
        <v>56</v>
      </c>
    </row>
    <row r="47" spans="1:8" ht="17.25">
      <c r="A47" s="214"/>
      <c r="B47" s="206" t="s">
        <v>57</v>
      </c>
      <c r="C47" s="206"/>
      <c r="D47" s="206"/>
      <c r="E47" s="206"/>
      <c r="F47" s="206"/>
      <c r="G47" s="206"/>
      <c r="H47" s="206"/>
    </row>
    <row r="48" spans="1:8" ht="66.75">
      <c r="A48" s="212">
        <v>1</v>
      </c>
      <c r="B48" s="216" t="s">
        <v>58</v>
      </c>
      <c r="C48" s="217">
        <v>0.22</v>
      </c>
      <c r="D48" s="217">
        <v>0.17</v>
      </c>
      <c r="E48" s="218">
        <f>C48*120</f>
        <v>26.4</v>
      </c>
      <c r="F48" s="219">
        <f>E48/1.8</f>
        <v>14.666666666666666</v>
      </c>
      <c r="G48" s="220">
        <f>D48*120</f>
        <v>20.400000000000002</v>
      </c>
      <c r="H48" s="220">
        <f>G48/1.8</f>
        <v>11.333333333333334</v>
      </c>
    </row>
    <row r="49" spans="1:8" ht="66.75">
      <c r="A49" s="221">
        <v>2</v>
      </c>
      <c r="B49" s="222" t="s">
        <v>59</v>
      </c>
      <c r="C49" s="223">
        <v>1.78</v>
      </c>
      <c r="D49" s="223">
        <v>1.83</v>
      </c>
      <c r="E49" s="224">
        <f>C49*300</f>
        <v>534</v>
      </c>
      <c r="F49" s="225">
        <f>E49/2</f>
        <v>267</v>
      </c>
      <c r="G49" s="226">
        <f>D49*300</f>
        <v>549</v>
      </c>
      <c r="H49" s="227">
        <f>G49/2</f>
        <v>274.5</v>
      </c>
    </row>
    <row r="50" spans="1:8" ht="50.25">
      <c r="A50" s="221">
        <v>3</v>
      </c>
      <c r="B50" s="222" t="s">
        <v>60</v>
      </c>
      <c r="C50" s="223">
        <v>607</v>
      </c>
      <c r="D50" s="223">
        <v>782</v>
      </c>
      <c r="E50" s="224">
        <f>F50*1.8</f>
        <v>2507.5170000000003</v>
      </c>
      <c r="F50" s="225">
        <f>C50*2.7*0.85</f>
        <v>1393.065</v>
      </c>
      <c r="G50" s="226">
        <f>H50*1.8</f>
        <v>3230.442</v>
      </c>
      <c r="H50" s="227">
        <f>D50*2.7*0.85</f>
        <v>1794.69</v>
      </c>
    </row>
    <row r="51" spans="1:8" ht="17.25">
      <c r="A51" s="221"/>
      <c r="B51" s="222" t="s">
        <v>61</v>
      </c>
      <c r="C51" s="223"/>
      <c r="D51" s="223"/>
      <c r="E51" s="224">
        <f>SUM(E48:E50)</f>
        <v>3067.9170000000004</v>
      </c>
      <c r="F51" s="224">
        <f>SUM(F48:F50)</f>
        <v>1674.7316666666668</v>
      </c>
      <c r="G51" s="224">
        <f>SUM(G48:G50)</f>
        <v>3799.842</v>
      </c>
      <c r="H51" s="228">
        <f>SUM(H48:H50)</f>
        <v>2080.5233333333335</v>
      </c>
    </row>
    <row r="52" spans="1:8" ht="33.75">
      <c r="A52" s="229"/>
      <c r="B52" s="230" t="s">
        <v>62</v>
      </c>
      <c r="C52" s="231"/>
      <c r="D52" s="231"/>
      <c r="E52" s="232">
        <f>E51*1.05</f>
        <v>3221.3128500000007</v>
      </c>
      <c r="F52" s="232">
        <f>F51*1.05</f>
        <v>1758.4682500000001</v>
      </c>
      <c r="G52" s="232">
        <f>G51*1.05</f>
        <v>3989.8341000000005</v>
      </c>
      <c r="H52" s="233">
        <f>H51*1.05</f>
        <v>2184.5495000000005</v>
      </c>
    </row>
    <row r="53" spans="1:8" ht="17.25">
      <c r="A53" s="214"/>
      <c r="B53" s="206" t="s">
        <v>63</v>
      </c>
      <c r="C53" s="206"/>
      <c r="D53" s="206"/>
      <c r="E53" s="206"/>
      <c r="F53" s="206"/>
      <c r="G53" s="206"/>
      <c r="H53" s="206"/>
    </row>
    <row r="54" spans="1:8" ht="50.25">
      <c r="A54" s="214"/>
      <c r="B54" s="234" t="s">
        <v>64</v>
      </c>
      <c r="C54" s="213"/>
      <c r="D54" s="213"/>
      <c r="E54" s="235">
        <f>E52*0.05</f>
        <v>161.06564250000005</v>
      </c>
      <c r="F54" s="235">
        <f>F52*0.05</f>
        <v>87.92341250000001</v>
      </c>
      <c r="G54" s="236">
        <f>G52*0.05</f>
        <v>199.49170500000002</v>
      </c>
      <c r="H54" s="237">
        <f>H52*0.05</f>
        <v>109.22747500000003</v>
      </c>
    </row>
    <row r="55" spans="1:8" ht="33.75">
      <c r="A55" s="214"/>
      <c r="B55" s="230" t="s">
        <v>65</v>
      </c>
      <c r="C55" s="238"/>
      <c r="D55" s="238"/>
      <c r="E55" s="239">
        <f>E54*1.05</f>
        <v>169.11892462500006</v>
      </c>
      <c r="F55" s="239">
        <f>F54*1.05</f>
        <v>92.31958312500002</v>
      </c>
      <c r="G55" s="240">
        <f>G54*1.05</f>
        <v>209.46629025000004</v>
      </c>
      <c r="H55" s="241">
        <f>H54*1.05</f>
        <v>114.68884875000003</v>
      </c>
    </row>
    <row r="56" spans="1:8" ht="17.25">
      <c r="A56" s="211"/>
      <c r="B56" s="242" t="s">
        <v>66</v>
      </c>
      <c r="C56" s="242"/>
      <c r="D56" s="242"/>
      <c r="E56" s="242"/>
      <c r="F56" s="242"/>
      <c r="G56" s="242"/>
      <c r="H56" s="242"/>
    </row>
    <row r="57" spans="1:8" ht="17.25">
      <c r="A57" s="206"/>
      <c r="B57" s="243" t="s">
        <v>67</v>
      </c>
      <c r="C57" s="244">
        <f>Тепло!J53</f>
        <v>2.3122036551724143</v>
      </c>
      <c r="D57" s="244">
        <f>Тепло!J52</f>
        <v>2.645136000000001</v>
      </c>
      <c r="E57" s="245">
        <f>C60*140</f>
        <v>1127.510665448276</v>
      </c>
      <c r="F57" s="246">
        <f>C57*140</f>
        <v>323.708511724138</v>
      </c>
      <c r="G57" s="247">
        <f>D60*140</f>
        <v>1241.718738206897</v>
      </c>
      <c r="H57" s="247">
        <f>D57*140</f>
        <v>370.3190400000001</v>
      </c>
    </row>
    <row r="58" spans="1:8" ht="12.75">
      <c r="A58" s="206"/>
      <c r="B58" s="243"/>
      <c r="C58" s="248" t="s">
        <v>68</v>
      </c>
      <c r="D58" s="248" t="s">
        <v>68</v>
      </c>
      <c r="E58" s="245"/>
      <c r="F58" s="246"/>
      <c r="G58" s="247"/>
      <c r="H58" s="247"/>
    </row>
    <row r="59" spans="1:8" ht="16.5">
      <c r="A59" s="206"/>
      <c r="B59" s="243"/>
      <c r="C59" s="248"/>
      <c r="D59" s="249"/>
      <c r="E59" s="245"/>
      <c r="F59" s="246"/>
      <c r="G59" s="247"/>
      <c r="H59" s="247"/>
    </row>
    <row r="60" spans="1:8" ht="17.25">
      <c r="A60" s="206"/>
      <c r="B60" s="243"/>
      <c r="C60" s="250">
        <f>Тепло!J56</f>
        <v>8.053647610344829</v>
      </c>
      <c r="D60" s="250">
        <f>Тепло!J55</f>
        <v>8.869419558620692</v>
      </c>
      <c r="E60" s="245"/>
      <c r="F60" s="246"/>
      <c r="G60" s="247"/>
      <c r="H60" s="247"/>
    </row>
    <row r="61" spans="1:8" ht="17.25">
      <c r="A61" s="206"/>
      <c r="B61" s="243"/>
      <c r="C61" s="209" t="s">
        <v>69</v>
      </c>
      <c r="D61" s="209" t="s">
        <v>69</v>
      </c>
      <c r="E61" s="245"/>
      <c r="F61" s="246"/>
      <c r="G61" s="247"/>
      <c r="H61" s="247"/>
    </row>
    <row r="62" spans="1:8" ht="33.75">
      <c r="A62" s="251"/>
      <c r="B62" s="253" t="s">
        <v>78</v>
      </c>
      <c r="C62" s="257"/>
      <c r="D62" s="257"/>
      <c r="E62" s="258">
        <f>E52+E55+E57</f>
        <v>4517.942440073277</v>
      </c>
      <c r="F62" s="259">
        <f>F52+F55+F57</f>
        <v>2174.496344849138</v>
      </c>
      <c r="G62" s="260">
        <f>G52+G55+G57</f>
        <v>5441.019128456897</v>
      </c>
      <c r="H62" s="261">
        <f>H52+H55+H57</f>
        <v>2669.5573887500004</v>
      </c>
    </row>
    <row r="63" ht="33" customHeight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39" customHeight="1"/>
    <row r="75" spans="2:8" ht="38.25" customHeight="1">
      <c r="B75" s="204" t="s">
        <v>47</v>
      </c>
      <c r="C75" s="205"/>
      <c r="F75" s="82" t="s">
        <v>29</v>
      </c>
      <c r="H75" s="204" t="s">
        <v>48</v>
      </c>
    </row>
    <row r="76" spans="1:8" ht="17.25">
      <c r="A76" s="206" t="s">
        <v>3</v>
      </c>
      <c r="B76" s="206" t="s">
        <v>4</v>
      </c>
      <c r="C76" s="207" t="s">
        <v>49</v>
      </c>
      <c r="D76" s="207"/>
      <c r="E76" s="208" t="s">
        <v>50</v>
      </c>
      <c r="F76" s="208"/>
      <c r="G76" s="206" t="s">
        <v>51</v>
      </c>
      <c r="H76" s="206"/>
    </row>
    <row r="77" spans="1:8" ht="17.25">
      <c r="A77" s="206"/>
      <c r="B77" s="206"/>
      <c r="C77" s="209" t="s">
        <v>52</v>
      </c>
      <c r="D77" s="209"/>
      <c r="E77" s="208"/>
      <c r="F77" s="208"/>
      <c r="G77" s="206"/>
      <c r="H77" s="206"/>
    </row>
    <row r="78" spans="1:8" ht="17.25">
      <c r="A78" s="206"/>
      <c r="B78" s="206"/>
      <c r="C78" s="208" t="s">
        <v>50</v>
      </c>
      <c r="D78" s="208" t="s">
        <v>51</v>
      </c>
      <c r="E78" s="210" t="s">
        <v>53</v>
      </c>
      <c r="F78" s="210" t="s">
        <v>54</v>
      </c>
      <c r="G78" s="211" t="s">
        <v>53</v>
      </c>
      <c r="H78" s="212" t="s">
        <v>54</v>
      </c>
    </row>
    <row r="79" spans="1:8" ht="17.25">
      <c r="A79" s="206"/>
      <c r="B79" s="206"/>
      <c r="C79" s="208"/>
      <c r="D79" s="208"/>
      <c r="E79" s="213" t="s">
        <v>55</v>
      </c>
      <c r="F79" s="213" t="s">
        <v>56</v>
      </c>
      <c r="G79" s="214" t="s">
        <v>55</v>
      </c>
      <c r="H79" s="215" t="s">
        <v>56</v>
      </c>
    </row>
    <row r="80" spans="1:8" ht="17.25">
      <c r="A80" s="214"/>
      <c r="B80" s="206" t="s">
        <v>57</v>
      </c>
      <c r="C80" s="206"/>
      <c r="D80" s="206"/>
      <c r="E80" s="206"/>
      <c r="F80" s="206"/>
      <c r="G80" s="206"/>
      <c r="H80" s="206"/>
    </row>
    <row r="81" spans="1:8" ht="12.75" hidden="1">
      <c r="A81" s="215">
        <v>1</v>
      </c>
      <c r="B81" s="262" t="s">
        <v>58</v>
      </c>
      <c r="C81" s="263">
        <v>0</v>
      </c>
      <c r="D81" s="263">
        <v>0</v>
      </c>
      <c r="E81" s="264">
        <f>C81*120</f>
        <v>0</v>
      </c>
      <c r="F81" s="265">
        <f>E81/2</f>
        <v>0</v>
      </c>
      <c r="G81" s="266">
        <f>D81*120</f>
        <v>0</v>
      </c>
      <c r="H81" s="266">
        <f>G81/2</f>
        <v>0</v>
      </c>
    </row>
    <row r="82" spans="1:8" ht="66.75">
      <c r="A82" s="221">
        <v>2</v>
      </c>
      <c r="B82" s="222" t="s">
        <v>59</v>
      </c>
      <c r="C82" s="223">
        <v>2.23</v>
      </c>
      <c r="D82" s="223">
        <v>2.23</v>
      </c>
      <c r="E82" s="224">
        <f>C82*300</f>
        <v>669</v>
      </c>
      <c r="F82" s="225">
        <f>E82/2</f>
        <v>334.5</v>
      </c>
      <c r="G82" s="226">
        <f>D82*300</f>
        <v>669</v>
      </c>
      <c r="H82" s="227">
        <f>G82/2</f>
        <v>334.5</v>
      </c>
    </row>
    <row r="83" spans="1:8" ht="50.25">
      <c r="A83" s="221">
        <v>3</v>
      </c>
      <c r="B83" s="222" t="s">
        <v>60</v>
      </c>
      <c r="C83" s="223">
        <v>738</v>
      </c>
      <c r="D83" s="223">
        <v>882</v>
      </c>
      <c r="E83" s="224">
        <f>F83*1.8</f>
        <v>3048.6780000000003</v>
      </c>
      <c r="F83" s="225">
        <f>C83*2.7*0.85</f>
        <v>1693.71</v>
      </c>
      <c r="G83" s="226">
        <f>H83*1.8</f>
        <v>3643.5420000000004</v>
      </c>
      <c r="H83" s="227">
        <f>D83*2.7*0.85</f>
        <v>2024.19</v>
      </c>
    </row>
    <row r="84" spans="1:8" ht="17.25">
      <c r="A84" s="221"/>
      <c r="B84" s="222" t="s">
        <v>61</v>
      </c>
      <c r="C84" s="223"/>
      <c r="D84" s="223"/>
      <c r="E84" s="224">
        <f>SUM(E81:E83)</f>
        <v>3717.6780000000003</v>
      </c>
      <c r="F84" s="224">
        <f>SUM(F81:F83)</f>
        <v>2028.21</v>
      </c>
      <c r="G84" s="224">
        <f>SUM(G81:G83)</f>
        <v>4312.542</v>
      </c>
      <c r="H84" s="228">
        <f>SUM(H81:H83)</f>
        <v>2358.69</v>
      </c>
    </row>
    <row r="85" spans="1:8" ht="33.75">
      <c r="A85" s="229"/>
      <c r="B85" s="230" t="s">
        <v>62</v>
      </c>
      <c r="C85" s="231"/>
      <c r="D85" s="231"/>
      <c r="E85" s="232">
        <f>E84*1.05</f>
        <v>3903.5619000000006</v>
      </c>
      <c r="F85" s="232">
        <f>F84*1.05</f>
        <v>2129.6205</v>
      </c>
      <c r="G85" s="232">
        <f>G84*1.05</f>
        <v>4528.169100000001</v>
      </c>
      <c r="H85" s="233">
        <f>H84*1.05</f>
        <v>2476.6245000000004</v>
      </c>
    </row>
    <row r="86" spans="1:8" ht="17.25">
      <c r="A86" s="214"/>
      <c r="B86" s="206" t="s">
        <v>63</v>
      </c>
      <c r="C86" s="206"/>
      <c r="D86" s="206"/>
      <c r="E86" s="206"/>
      <c r="F86" s="206"/>
      <c r="G86" s="206"/>
      <c r="H86" s="206"/>
    </row>
    <row r="87" spans="1:8" ht="50.25">
      <c r="A87" s="214"/>
      <c r="B87" s="234" t="s">
        <v>64</v>
      </c>
      <c r="C87" s="213"/>
      <c r="D87" s="213"/>
      <c r="E87" s="235">
        <f>E85*0.05</f>
        <v>195.17809500000004</v>
      </c>
      <c r="F87" s="235">
        <f>F85*0.05</f>
        <v>106.481025</v>
      </c>
      <c r="G87" s="236">
        <f>G85*0.05</f>
        <v>226.40845500000006</v>
      </c>
      <c r="H87" s="237">
        <f>H85*0.05</f>
        <v>123.83122500000002</v>
      </c>
    </row>
    <row r="88" spans="1:8" ht="33.75">
      <c r="A88" s="214"/>
      <c r="B88" s="230" t="s">
        <v>65</v>
      </c>
      <c r="C88" s="238"/>
      <c r="D88" s="238"/>
      <c r="E88" s="239">
        <f>E87*1.05</f>
        <v>204.93699975000004</v>
      </c>
      <c r="F88" s="239">
        <f>F87*1.05</f>
        <v>111.80507625000001</v>
      </c>
      <c r="G88" s="240">
        <f>G87*1.05</f>
        <v>237.72887775000007</v>
      </c>
      <c r="H88" s="241">
        <f>H87*1.05</f>
        <v>130.02278625000002</v>
      </c>
    </row>
    <row r="89" spans="1:8" ht="17.25">
      <c r="A89" s="211"/>
      <c r="B89" s="242" t="s">
        <v>66</v>
      </c>
      <c r="C89" s="242"/>
      <c r="D89" s="242"/>
      <c r="E89" s="242"/>
      <c r="F89" s="242"/>
      <c r="G89" s="242"/>
      <c r="H89" s="242"/>
    </row>
    <row r="90" spans="1:8" ht="17.25">
      <c r="A90" s="206"/>
      <c r="B90" s="243" t="s">
        <v>67</v>
      </c>
      <c r="C90" s="244">
        <f>Тепло!J86</f>
        <v>1.5944151724137934</v>
      </c>
      <c r="D90" s="244">
        <f>Тепло!J85</f>
        <v>1.8897635172413796</v>
      </c>
      <c r="E90" s="245">
        <f>C93*140</f>
        <v>809.9118720000002</v>
      </c>
      <c r="F90" s="246">
        <f>C90*140</f>
        <v>223.21812413793108</v>
      </c>
      <c r="G90" s="247">
        <f>D93*140</f>
        <v>923.6209847586208</v>
      </c>
      <c r="H90" s="247">
        <f>D90*140</f>
        <v>264.56689241379314</v>
      </c>
    </row>
    <row r="91" spans="1:8" ht="12.75">
      <c r="A91" s="206"/>
      <c r="B91" s="243"/>
      <c r="C91" s="248" t="s">
        <v>68</v>
      </c>
      <c r="D91" s="248" t="s">
        <v>68</v>
      </c>
      <c r="E91" s="245"/>
      <c r="F91" s="246"/>
      <c r="G91" s="247"/>
      <c r="H91" s="247"/>
    </row>
    <row r="92" spans="1:8" ht="16.5">
      <c r="A92" s="206"/>
      <c r="B92" s="243"/>
      <c r="C92" s="248"/>
      <c r="D92" s="249"/>
      <c r="E92" s="245"/>
      <c r="F92" s="246"/>
      <c r="G92" s="247"/>
      <c r="H92" s="247"/>
    </row>
    <row r="93" spans="1:8" ht="17.25">
      <c r="A93" s="206"/>
      <c r="B93" s="243"/>
      <c r="C93" s="250">
        <f>Тепло!J89</f>
        <v>5.785084800000002</v>
      </c>
      <c r="D93" s="250">
        <f>Тепло!J88</f>
        <v>6.597292748275863</v>
      </c>
      <c r="E93" s="245"/>
      <c r="F93" s="246"/>
      <c r="G93" s="247"/>
      <c r="H93" s="247"/>
    </row>
    <row r="94" spans="1:8" ht="17.25">
      <c r="A94" s="206"/>
      <c r="B94" s="243"/>
      <c r="C94" s="209" t="s">
        <v>69</v>
      </c>
      <c r="D94" s="209" t="s">
        <v>69</v>
      </c>
      <c r="E94" s="245"/>
      <c r="F94" s="246"/>
      <c r="G94" s="247"/>
      <c r="H94" s="247"/>
    </row>
    <row r="95" spans="1:8" ht="33.75">
      <c r="A95" s="251"/>
      <c r="B95" s="253" t="s">
        <v>78</v>
      </c>
      <c r="C95" s="257"/>
      <c r="D95" s="257"/>
      <c r="E95" s="258">
        <f>E85+E88+E90</f>
        <v>4918.410771750001</v>
      </c>
      <c r="F95" s="259">
        <f>F85+F88+F90</f>
        <v>2464.6437003879314</v>
      </c>
      <c r="G95" s="260">
        <f>G85+G88+G90</f>
        <v>5689.518962508621</v>
      </c>
      <c r="H95" s="261">
        <f>H85+H88+H90</f>
        <v>2871.2141786637935</v>
      </c>
    </row>
    <row r="100" ht="15.75" customHeight="1"/>
    <row r="101" ht="15.75" customHeight="1"/>
    <row r="102" ht="15.75" customHeight="1"/>
    <row r="103" ht="12.75" customHeight="1" hidden="1"/>
    <row r="104" ht="12.75" customHeight="1" hidden="1"/>
    <row r="105" ht="12.75" customHeight="1" hidden="1"/>
    <row r="107" ht="13.5" customHeight="1"/>
    <row r="108" spans="2:8" ht="17.25">
      <c r="B108" s="204" t="s">
        <v>47</v>
      </c>
      <c r="C108" s="205"/>
      <c r="F108" s="82" t="s">
        <v>31</v>
      </c>
      <c r="H108" s="204" t="s">
        <v>48</v>
      </c>
    </row>
    <row r="109" spans="1:8" ht="17.25">
      <c r="A109" s="206" t="s">
        <v>3</v>
      </c>
      <c r="B109" s="206" t="s">
        <v>4</v>
      </c>
      <c r="C109" s="207" t="s">
        <v>49</v>
      </c>
      <c r="D109" s="207"/>
      <c r="E109" s="208" t="s">
        <v>50</v>
      </c>
      <c r="F109" s="208"/>
      <c r="G109" s="206" t="s">
        <v>51</v>
      </c>
      <c r="H109" s="206"/>
    </row>
    <row r="110" spans="1:8" ht="17.25">
      <c r="A110" s="206"/>
      <c r="B110" s="206"/>
      <c r="C110" s="209" t="s">
        <v>52</v>
      </c>
      <c r="D110" s="209"/>
      <c r="E110" s="208"/>
      <c r="F110" s="208"/>
      <c r="G110" s="206"/>
      <c r="H110" s="206"/>
    </row>
    <row r="111" spans="1:8" ht="17.25">
      <c r="A111" s="206"/>
      <c r="B111" s="206"/>
      <c r="C111" s="208" t="s">
        <v>50</v>
      </c>
      <c r="D111" s="208" t="s">
        <v>51</v>
      </c>
      <c r="E111" s="210" t="s">
        <v>53</v>
      </c>
      <c r="F111" s="210" t="s">
        <v>54</v>
      </c>
      <c r="G111" s="211" t="s">
        <v>53</v>
      </c>
      <c r="H111" s="212" t="s">
        <v>54</v>
      </c>
    </row>
    <row r="112" spans="1:8" ht="17.25">
      <c r="A112" s="206"/>
      <c r="B112" s="206"/>
      <c r="C112" s="208"/>
      <c r="D112" s="208"/>
      <c r="E112" s="213" t="s">
        <v>55</v>
      </c>
      <c r="F112" s="213" t="s">
        <v>56</v>
      </c>
      <c r="G112" s="214" t="s">
        <v>55</v>
      </c>
      <c r="H112" s="215" t="s">
        <v>56</v>
      </c>
    </row>
    <row r="113" spans="1:8" ht="17.25">
      <c r="A113" s="214"/>
      <c r="B113" s="206" t="s">
        <v>57</v>
      </c>
      <c r="C113" s="206"/>
      <c r="D113" s="206"/>
      <c r="E113" s="206"/>
      <c r="F113" s="206"/>
      <c r="G113" s="206"/>
      <c r="H113" s="206"/>
    </row>
    <row r="114" spans="1:8" ht="12.75" hidden="1">
      <c r="A114" s="215">
        <v>1</v>
      </c>
      <c r="B114" s="262" t="s">
        <v>58</v>
      </c>
      <c r="C114" s="263">
        <v>0</v>
      </c>
      <c r="D114" s="263">
        <v>0</v>
      </c>
      <c r="E114" s="264">
        <f>C114*120</f>
        <v>0</v>
      </c>
      <c r="F114" s="265">
        <f>E114/2.2</f>
        <v>0</v>
      </c>
      <c r="G114" s="266">
        <f>D114*120</f>
        <v>0</v>
      </c>
      <c r="H114" s="265">
        <f>G114/2.2</f>
        <v>0</v>
      </c>
    </row>
    <row r="115" spans="1:8" ht="66.75">
      <c r="A115" s="221">
        <v>2</v>
      </c>
      <c r="B115" s="222" t="s">
        <v>59</v>
      </c>
      <c r="C115" s="223">
        <v>1.55</v>
      </c>
      <c r="D115" s="223">
        <v>1.55</v>
      </c>
      <c r="E115" s="224">
        <f>C115*300</f>
        <v>465</v>
      </c>
      <c r="F115" s="225">
        <f>E115/1.8</f>
        <v>258.3333333333333</v>
      </c>
      <c r="G115" s="226">
        <f>D115*300</f>
        <v>465</v>
      </c>
      <c r="H115" s="227">
        <f>G115/1.8</f>
        <v>258.3333333333333</v>
      </c>
    </row>
    <row r="116" spans="1:8" ht="50.25">
      <c r="A116" s="221">
        <v>3</v>
      </c>
      <c r="B116" s="222" t="s">
        <v>60</v>
      </c>
      <c r="C116" s="223">
        <v>594</v>
      </c>
      <c r="D116" s="223">
        <v>677</v>
      </c>
      <c r="E116" s="224">
        <f>F116*1.8</f>
        <v>2453.8140000000003</v>
      </c>
      <c r="F116" s="225">
        <f>C116*2.7*0.85</f>
        <v>1363.23</v>
      </c>
      <c r="G116" s="226">
        <f>H116*1.8</f>
        <v>2796.6870000000004</v>
      </c>
      <c r="H116" s="227">
        <f>D116*2.7*0.85</f>
        <v>1553.7150000000001</v>
      </c>
    </row>
    <row r="117" spans="1:8" ht="17.25">
      <c r="A117" s="221"/>
      <c r="B117" s="222" t="s">
        <v>61</v>
      </c>
      <c r="C117" s="223"/>
      <c r="D117" s="223"/>
      <c r="E117" s="224">
        <f>SUM(E114:E116)</f>
        <v>2918.8140000000003</v>
      </c>
      <c r="F117" s="224">
        <f>SUM(F114:F116)</f>
        <v>1621.5633333333333</v>
      </c>
      <c r="G117" s="224">
        <f>SUM(G114:G116)</f>
        <v>3261.6870000000004</v>
      </c>
      <c r="H117" s="228">
        <f>SUM(H114:H116)</f>
        <v>1812.0483333333334</v>
      </c>
    </row>
    <row r="118" spans="1:8" ht="33.75">
      <c r="A118" s="229"/>
      <c r="B118" s="230" t="s">
        <v>62</v>
      </c>
      <c r="C118" s="231"/>
      <c r="D118" s="231"/>
      <c r="E118" s="232">
        <f>E117*1.05</f>
        <v>3064.7547000000004</v>
      </c>
      <c r="F118" s="232">
        <f>F117*1.05</f>
        <v>1702.6415</v>
      </c>
      <c r="G118" s="232">
        <f>G117*1.05</f>
        <v>3424.7713500000004</v>
      </c>
      <c r="H118" s="232">
        <f>H117*1.05</f>
        <v>1902.6507500000002</v>
      </c>
    </row>
    <row r="119" spans="1:8" ht="17.25">
      <c r="A119" s="214"/>
      <c r="B119" s="206" t="s">
        <v>63</v>
      </c>
      <c r="C119" s="206"/>
      <c r="D119" s="206"/>
      <c r="E119" s="206"/>
      <c r="F119" s="206"/>
      <c r="G119" s="206"/>
      <c r="H119" s="206"/>
    </row>
    <row r="120" spans="1:8" ht="50.25">
      <c r="A120" s="214"/>
      <c r="B120" s="234" t="s">
        <v>64</v>
      </c>
      <c r="C120" s="213"/>
      <c r="D120" s="213"/>
      <c r="E120" s="235">
        <f>E118*0.05</f>
        <v>153.23773500000001</v>
      </c>
      <c r="F120" s="235">
        <f>F118*0.05</f>
        <v>85.132075</v>
      </c>
      <c r="G120" s="236">
        <f>G118*0.05</f>
        <v>171.23856750000004</v>
      </c>
      <c r="H120" s="237">
        <f>H118*0.05</f>
        <v>95.13253750000001</v>
      </c>
    </row>
    <row r="121" spans="1:8" ht="33.75">
      <c r="A121" s="214"/>
      <c r="B121" s="230" t="s">
        <v>65</v>
      </c>
      <c r="C121" s="238"/>
      <c r="D121" s="238"/>
      <c r="E121" s="239">
        <f>E120*1.05</f>
        <v>160.89962175000002</v>
      </c>
      <c r="F121" s="239">
        <f>F120*1.05</f>
        <v>89.38867875000001</v>
      </c>
      <c r="G121" s="240">
        <f>G120*1.05</f>
        <v>179.80049587500005</v>
      </c>
      <c r="H121" s="241">
        <f>H120*1.05</f>
        <v>99.88916437500002</v>
      </c>
    </row>
    <row r="122" spans="1:8" ht="17.25">
      <c r="A122" s="211"/>
      <c r="B122" s="242" t="s">
        <v>66</v>
      </c>
      <c r="C122" s="242"/>
      <c r="D122" s="242"/>
      <c r="E122" s="242"/>
      <c r="F122" s="242"/>
      <c r="G122" s="242"/>
      <c r="H122" s="242"/>
    </row>
    <row r="123" spans="1:8" ht="17.25">
      <c r="A123" s="206"/>
      <c r="B123" s="243" t="s">
        <v>67</v>
      </c>
      <c r="C123" s="244">
        <f>Тепло!J119</f>
        <v>1.1429826206896556</v>
      </c>
      <c r="D123" s="244">
        <f>Тепло!J118</f>
        <v>1.3135127586206898</v>
      </c>
      <c r="E123" s="245">
        <f>C126*140</f>
        <v>576.3246082758623</v>
      </c>
      <c r="F123" s="246">
        <f>C123*140</f>
        <v>160.01756689655178</v>
      </c>
      <c r="G123" s="247">
        <f>D126*140</f>
        <v>641.9787113793104</v>
      </c>
      <c r="H123" s="247">
        <f>D123*140</f>
        <v>183.89178620689657</v>
      </c>
    </row>
    <row r="124" spans="1:8" ht="12.75">
      <c r="A124" s="206"/>
      <c r="B124" s="243"/>
      <c r="C124" s="248" t="s">
        <v>68</v>
      </c>
      <c r="D124" s="248" t="s">
        <v>68</v>
      </c>
      <c r="E124" s="245"/>
      <c r="F124" s="246"/>
      <c r="G124" s="247"/>
      <c r="H124" s="247"/>
    </row>
    <row r="125" spans="1:8" ht="16.5">
      <c r="A125" s="206"/>
      <c r="B125" s="243"/>
      <c r="C125" s="248"/>
      <c r="D125" s="249"/>
      <c r="E125" s="245"/>
      <c r="F125" s="246"/>
      <c r="G125" s="247"/>
      <c r="H125" s="247"/>
    </row>
    <row r="126" spans="1:8" ht="17.25">
      <c r="A126" s="206"/>
      <c r="B126" s="243"/>
      <c r="C126" s="250">
        <f>Тепло!J122</f>
        <v>4.1166043448275875</v>
      </c>
      <c r="D126" s="250">
        <f>Тепло!J121</f>
        <v>4.585562224137932</v>
      </c>
      <c r="E126" s="245"/>
      <c r="F126" s="246"/>
      <c r="G126" s="247"/>
      <c r="H126" s="247"/>
    </row>
    <row r="127" spans="1:8" ht="17.25">
      <c r="A127" s="206"/>
      <c r="B127" s="243"/>
      <c r="C127" s="209" t="s">
        <v>69</v>
      </c>
      <c r="D127" s="209" t="s">
        <v>69</v>
      </c>
      <c r="E127" s="245"/>
      <c r="F127" s="246"/>
      <c r="G127" s="247"/>
      <c r="H127" s="247"/>
    </row>
    <row r="128" spans="1:8" ht="33.75">
      <c r="A128" s="251"/>
      <c r="B128" s="253" t="s">
        <v>78</v>
      </c>
      <c r="C128" s="257"/>
      <c r="D128" s="257"/>
      <c r="E128" s="258">
        <f>E118+E121+E123</f>
        <v>3801.9789300258626</v>
      </c>
      <c r="F128" s="259">
        <f>F118+F121+F123</f>
        <v>1952.047745646552</v>
      </c>
      <c r="G128" s="260">
        <f>G118+G121+G123</f>
        <v>4246.550557254312</v>
      </c>
      <c r="H128" s="261">
        <f>H118+H121+H123</f>
        <v>2186.431700581897</v>
      </c>
    </row>
    <row r="133" ht="32.25" customHeight="1"/>
    <row r="135" ht="12.75" hidden="1"/>
    <row r="136" ht="12.75" hidden="1"/>
    <row r="137" ht="12.75" hidden="1"/>
    <row r="138" ht="12.75" hidden="1"/>
    <row r="139" ht="12.75" customHeight="1" hidden="1"/>
    <row r="140" ht="12.75" customHeight="1" hidden="1"/>
    <row r="141" spans="2:8" ht="17.25">
      <c r="B141" s="204" t="s">
        <v>47</v>
      </c>
      <c r="C141" s="205"/>
      <c r="F141" s="82" t="s">
        <v>34</v>
      </c>
      <c r="H141" s="204" t="s">
        <v>48</v>
      </c>
    </row>
    <row r="142" spans="1:8" ht="17.25">
      <c r="A142" s="206" t="s">
        <v>3</v>
      </c>
      <c r="B142" s="206" t="s">
        <v>4</v>
      </c>
      <c r="C142" s="207" t="s">
        <v>49</v>
      </c>
      <c r="D142" s="207"/>
      <c r="E142" s="208" t="s">
        <v>50</v>
      </c>
      <c r="F142" s="208"/>
      <c r="G142" s="206" t="s">
        <v>51</v>
      </c>
      <c r="H142" s="206"/>
    </row>
    <row r="143" spans="1:8" ht="17.25">
      <c r="A143" s="206"/>
      <c r="B143" s="206"/>
      <c r="C143" s="209" t="s">
        <v>52</v>
      </c>
      <c r="D143" s="209"/>
      <c r="E143" s="208"/>
      <c r="F143" s="208"/>
      <c r="G143" s="206"/>
      <c r="H143" s="206"/>
    </row>
    <row r="144" spans="1:8" ht="17.25">
      <c r="A144" s="206"/>
      <c r="B144" s="206"/>
      <c r="C144" s="208" t="s">
        <v>50</v>
      </c>
      <c r="D144" s="208" t="s">
        <v>51</v>
      </c>
      <c r="E144" s="210" t="s">
        <v>53</v>
      </c>
      <c r="F144" s="210" t="s">
        <v>54</v>
      </c>
      <c r="G144" s="211" t="s">
        <v>53</v>
      </c>
      <c r="H144" s="212" t="s">
        <v>54</v>
      </c>
    </row>
    <row r="145" spans="1:8" ht="17.25">
      <c r="A145" s="206"/>
      <c r="B145" s="206"/>
      <c r="C145" s="208"/>
      <c r="D145" s="208"/>
      <c r="E145" s="213" t="s">
        <v>55</v>
      </c>
      <c r="F145" s="213" t="s">
        <v>56</v>
      </c>
      <c r="G145" s="214" t="s">
        <v>55</v>
      </c>
      <c r="H145" s="215" t="s">
        <v>56</v>
      </c>
    </row>
    <row r="146" spans="1:8" ht="17.25">
      <c r="A146" s="214"/>
      <c r="B146" s="206" t="s">
        <v>57</v>
      </c>
      <c r="C146" s="206"/>
      <c r="D146" s="206"/>
      <c r="E146" s="206"/>
      <c r="F146" s="206"/>
      <c r="G146" s="206"/>
      <c r="H146" s="206"/>
    </row>
    <row r="147" spans="1:8" ht="12.75" hidden="1">
      <c r="A147" s="215">
        <v>1</v>
      </c>
      <c r="B147" s="262" t="s">
        <v>58</v>
      </c>
      <c r="C147" s="263">
        <v>0</v>
      </c>
      <c r="D147" s="263">
        <v>0</v>
      </c>
      <c r="E147" s="264">
        <f>C147*120</f>
        <v>0</v>
      </c>
      <c r="F147" s="265">
        <f>E147/2.2</f>
        <v>0</v>
      </c>
      <c r="G147" s="266">
        <f>D147*120</f>
        <v>0</v>
      </c>
      <c r="H147" s="265">
        <f>G147/2.2</f>
        <v>0</v>
      </c>
    </row>
    <row r="148" spans="1:8" ht="66.75">
      <c r="A148" s="221">
        <v>2</v>
      </c>
      <c r="B148" s="222" t="s">
        <v>59</v>
      </c>
      <c r="C148" s="223">
        <v>1.09</v>
      </c>
      <c r="D148" s="223">
        <v>1.09</v>
      </c>
      <c r="E148" s="224">
        <f>C148*300</f>
        <v>327</v>
      </c>
      <c r="F148" s="225">
        <f>E148/1.8</f>
        <v>181.66666666666666</v>
      </c>
      <c r="G148" s="226">
        <f>D148*300</f>
        <v>327</v>
      </c>
      <c r="H148" s="227">
        <f>G148/1.8</f>
        <v>181.66666666666666</v>
      </c>
    </row>
    <row r="149" spans="1:8" ht="50.25">
      <c r="A149" s="221">
        <v>3</v>
      </c>
      <c r="B149" s="222" t="s">
        <v>60</v>
      </c>
      <c r="C149" s="223">
        <v>409</v>
      </c>
      <c r="D149" s="223">
        <v>443</v>
      </c>
      <c r="E149" s="224">
        <f>F149*1.8</f>
        <v>1689.5790000000002</v>
      </c>
      <c r="F149" s="225">
        <f>C149*2.7*0.85</f>
        <v>938.6550000000001</v>
      </c>
      <c r="G149" s="226">
        <f>H149*1.8</f>
        <v>1830.0330000000001</v>
      </c>
      <c r="H149" s="227">
        <f>D149*2.7*0.85</f>
        <v>1016.6850000000001</v>
      </c>
    </row>
    <row r="150" spans="1:8" ht="17.25">
      <c r="A150" s="221"/>
      <c r="B150" s="222" t="s">
        <v>61</v>
      </c>
      <c r="C150" s="223"/>
      <c r="D150" s="223"/>
      <c r="E150" s="224">
        <f>SUM(E147:E149)</f>
        <v>2016.5790000000002</v>
      </c>
      <c r="F150" s="224">
        <f>SUM(F147:F149)</f>
        <v>1120.3216666666667</v>
      </c>
      <c r="G150" s="224">
        <f>SUM(G147:G149)</f>
        <v>2157.0330000000004</v>
      </c>
      <c r="H150" s="228">
        <f>SUM(H147:H149)</f>
        <v>1198.3516666666667</v>
      </c>
    </row>
    <row r="151" spans="1:8" ht="33.75">
      <c r="A151" s="229"/>
      <c r="B151" s="230" t="s">
        <v>62</v>
      </c>
      <c r="C151" s="231"/>
      <c r="D151" s="231"/>
      <c r="E151" s="232">
        <f>E150*1.05</f>
        <v>2117.4079500000003</v>
      </c>
      <c r="F151" s="232">
        <f>F150*1.05</f>
        <v>1176.3377500000001</v>
      </c>
      <c r="G151" s="232">
        <f>G150*1.05</f>
        <v>2264.8846500000004</v>
      </c>
      <c r="H151" s="267">
        <f>H150*1.05</f>
        <v>1258.26925</v>
      </c>
    </row>
    <row r="152" spans="1:8" ht="17.25">
      <c r="A152" s="214"/>
      <c r="B152" s="206" t="s">
        <v>63</v>
      </c>
      <c r="C152" s="206"/>
      <c r="D152" s="206"/>
      <c r="E152" s="206"/>
      <c r="F152" s="206"/>
      <c r="G152" s="206"/>
      <c r="H152" s="206"/>
    </row>
    <row r="153" spans="1:8" ht="50.25">
      <c r="A153" s="214"/>
      <c r="B153" s="234" t="s">
        <v>64</v>
      </c>
      <c r="C153" s="213"/>
      <c r="D153" s="213"/>
      <c r="E153" s="235">
        <f>E151*0.05</f>
        <v>105.87039750000002</v>
      </c>
      <c r="F153" s="235">
        <f>F151*0.05</f>
        <v>58.81688750000001</v>
      </c>
      <c r="G153" s="236">
        <f>G151*0.05</f>
        <v>113.24423250000002</v>
      </c>
      <c r="H153" s="237">
        <f>H151*0.05</f>
        <v>62.91346250000001</v>
      </c>
    </row>
    <row r="154" spans="1:8" ht="33.75">
      <c r="A154" s="214"/>
      <c r="B154" s="230" t="s">
        <v>65</v>
      </c>
      <c r="C154" s="238"/>
      <c r="D154" s="238"/>
      <c r="E154" s="239">
        <f>E153*1.05</f>
        <v>111.16391737500003</v>
      </c>
      <c r="F154" s="239">
        <f>F153*1.05</f>
        <v>61.75773187500001</v>
      </c>
      <c r="G154" s="240">
        <f>G153*1.05</f>
        <v>118.90644412500004</v>
      </c>
      <c r="H154" s="241">
        <f>H153*1.05</f>
        <v>66.05913562500001</v>
      </c>
    </row>
    <row r="155" spans="1:8" ht="17.25">
      <c r="A155" s="211"/>
      <c r="B155" s="242" t="s">
        <v>66</v>
      </c>
      <c r="C155" s="242"/>
      <c r="D155" s="242"/>
      <c r="E155" s="242"/>
      <c r="F155" s="242"/>
      <c r="G155" s="242"/>
      <c r="H155" s="242"/>
    </row>
    <row r="156" spans="1:8" ht="17.25">
      <c r="A156" s="206"/>
      <c r="B156" s="243" t="s">
        <v>67</v>
      </c>
      <c r="C156" s="244">
        <f>Тепло!J149</f>
        <v>0.8541701379310347</v>
      </c>
      <c r="D156" s="244">
        <f>Тепло!J148</f>
        <v>0.9236960689655175</v>
      </c>
      <c r="E156" s="245">
        <f>C159*140</f>
        <v>424.688513586207</v>
      </c>
      <c r="F156" s="246">
        <f>C156*140</f>
        <v>119.58381931034485</v>
      </c>
      <c r="G156" s="247">
        <f>D159*140</f>
        <v>451.4559970344829</v>
      </c>
      <c r="H156" s="247">
        <f>D156*140</f>
        <v>129.31744965517245</v>
      </c>
    </row>
    <row r="157" spans="1:8" ht="12.75">
      <c r="A157" s="206"/>
      <c r="B157" s="243"/>
      <c r="C157" s="248" t="s">
        <v>68</v>
      </c>
      <c r="D157" s="248" t="s">
        <v>68</v>
      </c>
      <c r="E157" s="245"/>
      <c r="F157" s="246"/>
      <c r="G157" s="247"/>
      <c r="H157" s="247"/>
    </row>
    <row r="158" spans="1:8" ht="16.5">
      <c r="A158" s="206"/>
      <c r="B158" s="243"/>
      <c r="C158" s="248"/>
      <c r="D158" s="249"/>
      <c r="E158" s="245"/>
      <c r="F158" s="246"/>
      <c r="G158" s="247"/>
      <c r="H158" s="247"/>
    </row>
    <row r="159" spans="1:8" ht="17.25">
      <c r="A159" s="206"/>
      <c r="B159" s="243"/>
      <c r="C159" s="250">
        <f>Тепло!J152</f>
        <v>3.0334893827586216</v>
      </c>
      <c r="D159" s="250">
        <f>Тепло!J151</f>
        <v>3.2246856931034493</v>
      </c>
      <c r="E159" s="245"/>
      <c r="F159" s="246"/>
      <c r="G159" s="247"/>
      <c r="H159" s="247"/>
    </row>
    <row r="160" spans="1:8" ht="17.25">
      <c r="A160" s="206"/>
      <c r="B160" s="243"/>
      <c r="C160" s="209" t="s">
        <v>69</v>
      </c>
      <c r="D160" s="209" t="s">
        <v>69</v>
      </c>
      <c r="E160" s="245"/>
      <c r="F160" s="246"/>
      <c r="G160" s="247"/>
      <c r="H160" s="247"/>
    </row>
    <row r="161" spans="1:8" ht="33.75">
      <c r="A161" s="251"/>
      <c r="B161" s="253" t="s">
        <v>78</v>
      </c>
      <c r="C161" s="257"/>
      <c r="D161" s="257"/>
      <c r="E161" s="258">
        <f>E151+E154+E156</f>
        <v>2653.2603809612074</v>
      </c>
      <c r="F161" s="259">
        <f>F151+F154+F156</f>
        <v>1357.679301185345</v>
      </c>
      <c r="G161" s="260">
        <f>G151+G154+G156</f>
        <v>2835.2470911594837</v>
      </c>
      <c r="H161" s="261">
        <f>H151+H154+H156</f>
        <v>1453.6458352801724</v>
      </c>
    </row>
    <row r="170" ht="12.75" hidden="1"/>
    <row r="171" ht="12.75" hidden="1"/>
    <row r="172" ht="12.75" customHeight="1" hidden="1"/>
    <row r="173" ht="12.75" hidden="1"/>
    <row r="174" spans="2:8" ht="17.25">
      <c r="B174" s="204" t="s">
        <v>47</v>
      </c>
      <c r="C174" s="205"/>
      <c r="F174" s="82" t="s">
        <v>35</v>
      </c>
      <c r="H174" s="204" t="s">
        <v>48</v>
      </c>
    </row>
    <row r="175" spans="1:8" ht="17.25">
      <c r="A175" s="206" t="s">
        <v>3</v>
      </c>
      <c r="B175" s="206" t="s">
        <v>4</v>
      </c>
      <c r="C175" s="207" t="s">
        <v>49</v>
      </c>
      <c r="D175" s="207"/>
      <c r="E175" s="208" t="s">
        <v>50</v>
      </c>
      <c r="F175" s="208"/>
      <c r="G175" s="206" t="s">
        <v>51</v>
      </c>
      <c r="H175" s="206"/>
    </row>
    <row r="176" spans="1:8" ht="17.25">
      <c r="A176" s="206"/>
      <c r="B176" s="206"/>
      <c r="C176" s="209" t="s">
        <v>52</v>
      </c>
      <c r="D176" s="209"/>
      <c r="E176" s="208"/>
      <c r="F176" s="208"/>
      <c r="G176" s="206"/>
      <c r="H176" s="206"/>
    </row>
    <row r="177" spans="1:8" ht="17.25">
      <c r="A177" s="206"/>
      <c r="B177" s="206"/>
      <c r="C177" s="208" t="s">
        <v>50</v>
      </c>
      <c r="D177" s="208" t="s">
        <v>51</v>
      </c>
      <c r="E177" s="210" t="s">
        <v>53</v>
      </c>
      <c r="F177" s="210" t="s">
        <v>54</v>
      </c>
      <c r="G177" s="211" t="s">
        <v>53</v>
      </c>
      <c r="H177" s="212" t="s">
        <v>54</v>
      </c>
    </row>
    <row r="178" spans="1:8" ht="17.25">
      <c r="A178" s="206"/>
      <c r="B178" s="206"/>
      <c r="C178" s="208"/>
      <c r="D178" s="208"/>
      <c r="E178" s="213" t="s">
        <v>55</v>
      </c>
      <c r="F178" s="213" t="s">
        <v>56</v>
      </c>
      <c r="G178" s="214" t="s">
        <v>55</v>
      </c>
      <c r="H178" s="215" t="s">
        <v>56</v>
      </c>
    </row>
    <row r="179" spans="1:8" ht="17.25">
      <c r="A179" s="214"/>
      <c r="B179" s="206" t="s">
        <v>57</v>
      </c>
      <c r="C179" s="206"/>
      <c r="D179" s="206"/>
      <c r="E179" s="206"/>
      <c r="F179" s="206"/>
      <c r="G179" s="206"/>
      <c r="H179" s="206"/>
    </row>
    <row r="180" spans="1:8" ht="12.75" hidden="1">
      <c r="A180" s="215">
        <v>1</v>
      </c>
      <c r="B180" s="262" t="s">
        <v>58</v>
      </c>
      <c r="C180" s="263">
        <v>0</v>
      </c>
      <c r="D180" s="263">
        <v>0</v>
      </c>
      <c r="E180" s="264">
        <f>C180*120</f>
        <v>0</v>
      </c>
      <c r="F180" s="265">
        <f>E180/2.3</f>
        <v>0</v>
      </c>
      <c r="G180" s="266">
        <f>D180*120</f>
        <v>0</v>
      </c>
      <c r="H180" s="266">
        <f>G180/2.3</f>
        <v>0</v>
      </c>
    </row>
    <row r="181" spans="1:8" ht="66.75">
      <c r="A181" s="221">
        <v>2</v>
      </c>
      <c r="B181" s="222" t="s">
        <v>59</v>
      </c>
      <c r="C181" s="223">
        <v>2.17</v>
      </c>
      <c r="D181" s="223">
        <v>2.17</v>
      </c>
      <c r="E181" s="224">
        <f>C181*300</f>
        <v>651</v>
      </c>
      <c r="F181" s="225">
        <f>E181/1.8</f>
        <v>361.6666666666667</v>
      </c>
      <c r="G181" s="226">
        <f>D181*300</f>
        <v>651</v>
      </c>
      <c r="H181" s="227">
        <f>G181/1.8</f>
        <v>361.6666666666667</v>
      </c>
    </row>
    <row r="182" spans="1:8" ht="50.25">
      <c r="A182" s="221">
        <v>3</v>
      </c>
      <c r="B182" s="222" t="s">
        <v>60</v>
      </c>
      <c r="C182" s="223">
        <v>786</v>
      </c>
      <c r="D182" s="223">
        <v>896</v>
      </c>
      <c r="E182" s="224">
        <f>F182*1.8</f>
        <v>3246.9660000000003</v>
      </c>
      <c r="F182" s="225">
        <f>C182*2.7*0.85</f>
        <v>1803.8700000000001</v>
      </c>
      <c r="G182" s="226">
        <f>H182*1.8</f>
        <v>3701.376</v>
      </c>
      <c r="H182" s="227">
        <f>D182*2.7*0.85</f>
        <v>2056.32</v>
      </c>
    </row>
    <row r="183" spans="1:8" ht="17.25">
      <c r="A183" s="221"/>
      <c r="B183" s="222" t="s">
        <v>61</v>
      </c>
      <c r="C183" s="223"/>
      <c r="D183" s="223"/>
      <c r="E183" s="224">
        <f>SUM(E180:E182)</f>
        <v>3897.9660000000003</v>
      </c>
      <c r="F183" s="224">
        <f>SUM(F180:F182)</f>
        <v>2165.536666666667</v>
      </c>
      <c r="G183" s="224">
        <f>SUM(G180:G182)</f>
        <v>4352.376</v>
      </c>
      <c r="H183" s="228">
        <f>SUM(H180:H182)</f>
        <v>2417.9866666666667</v>
      </c>
    </row>
    <row r="184" spans="1:8" ht="33.75">
      <c r="A184" s="214"/>
      <c r="B184" s="230" t="s">
        <v>65</v>
      </c>
      <c r="C184" s="238"/>
      <c r="D184" s="238"/>
      <c r="E184" s="232">
        <f>E183*1.05</f>
        <v>4092.8643000000006</v>
      </c>
      <c r="F184" s="232">
        <f>F183*1.05</f>
        <v>2273.8135</v>
      </c>
      <c r="G184" s="232">
        <f>G183*1.05</f>
        <v>4569.9948</v>
      </c>
      <c r="H184" s="267">
        <f>H183*1.05</f>
        <v>2538.886</v>
      </c>
    </row>
    <row r="185" spans="1:8" ht="17.25">
      <c r="A185" s="211"/>
      <c r="B185" s="242" t="s">
        <v>66</v>
      </c>
      <c r="C185" s="242"/>
      <c r="D185" s="242"/>
      <c r="E185" s="242"/>
      <c r="F185" s="242"/>
      <c r="G185" s="242"/>
      <c r="H185" s="242"/>
    </row>
    <row r="186" spans="1:8" ht="17.25">
      <c r="A186" s="206"/>
      <c r="B186" s="243" t="s">
        <v>67</v>
      </c>
      <c r="C186" s="244">
        <f>Тепло!J179</f>
        <v>1.6125480000000003</v>
      </c>
      <c r="D186" s="244">
        <f>Тепло!J178</f>
        <v>1.838917862068966</v>
      </c>
      <c r="E186" s="245">
        <f>C189*140</f>
        <v>811.6177990344829</v>
      </c>
      <c r="F186" s="246">
        <f>C186*140</f>
        <v>225.75672000000003</v>
      </c>
      <c r="G186" s="247">
        <f>D189*140</f>
        <v>898.7701959310346</v>
      </c>
      <c r="H186" s="247">
        <f>D186*140</f>
        <v>257.44850068965525</v>
      </c>
    </row>
    <row r="187" spans="1:8" ht="12.75">
      <c r="A187" s="206"/>
      <c r="B187" s="243"/>
      <c r="C187" s="248" t="s">
        <v>68</v>
      </c>
      <c r="D187" s="248" t="s">
        <v>68</v>
      </c>
      <c r="E187" s="245"/>
      <c r="F187" s="246"/>
      <c r="G187" s="247"/>
      <c r="H187" s="247"/>
    </row>
    <row r="188" spans="1:8" ht="16.5">
      <c r="A188" s="206"/>
      <c r="B188" s="243"/>
      <c r="C188" s="248"/>
      <c r="D188" s="249"/>
      <c r="E188" s="245"/>
      <c r="F188" s="246"/>
      <c r="G188" s="247"/>
      <c r="H188" s="247"/>
    </row>
    <row r="189" spans="1:8" ht="17.25">
      <c r="A189" s="206"/>
      <c r="B189" s="243"/>
      <c r="C189" s="250">
        <f>Тепло!J182</f>
        <v>5.797269993103449</v>
      </c>
      <c r="D189" s="250">
        <f>Тепло!J181</f>
        <v>6.419787113793104</v>
      </c>
      <c r="E189" s="245"/>
      <c r="F189" s="246"/>
      <c r="G189" s="247"/>
      <c r="H189" s="247"/>
    </row>
    <row r="190" spans="1:8" ht="17.25">
      <c r="A190" s="206"/>
      <c r="B190" s="243"/>
      <c r="C190" s="209" t="s">
        <v>69</v>
      </c>
      <c r="D190" s="209" t="s">
        <v>69</v>
      </c>
      <c r="E190" s="245"/>
      <c r="F190" s="246"/>
      <c r="G190" s="247"/>
      <c r="H190" s="247"/>
    </row>
    <row r="191" spans="1:8" ht="33.75">
      <c r="A191" s="251"/>
      <c r="B191" s="253" t="s">
        <v>78</v>
      </c>
      <c r="C191" s="257"/>
      <c r="D191" s="257"/>
      <c r="E191" s="258">
        <f>E181+E184+E186</f>
        <v>5555.482099034484</v>
      </c>
      <c r="F191" s="259">
        <f>F181+F184+F186</f>
        <v>2861.2368866666666</v>
      </c>
      <c r="G191" s="260">
        <f>G181+G184+G186</f>
        <v>6119.764995931035</v>
      </c>
      <c r="H191" s="261">
        <f>H181+H184+H186</f>
        <v>3158.0011673563217</v>
      </c>
    </row>
    <row r="194" spans="2:8" ht="35.25" customHeight="1">
      <c r="B194" s="204" t="s">
        <v>47</v>
      </c>
      <c r="C194" s="205"/>
      <c r="F194" s="82" t="s">
        <v>36</v>
      </c>
      <c r="H194" s="204" t="s">
        <v>48</v>
      </c>
    </row>
    <row r="195" spans="1:8" ht="17.25">
      <c r="A195" s="206" t="s">
        <v>3</v>
      </c>
      <c r="B195" s="206" t="s">
        <v>4</v>
      </c>
      <c r="C195" s="207" t="s">
        <v>49</v>
      </c>
      <c r="D195" s="207"/>
      <c r="E195" s="208" t="s">
        <v>50</v>
      </c>
      <c r="F195" s="208"/>
      <c r="G195" s="206" t="s">
        <v>51</v>
      </c>
      <c r="H195" s="206"/>
    </row>
    <row r="196" spans="1:8" ht="17.25">
      <c r="A196" s="206"/>
      <c r="B196" s="206"/>
      <c r="C196" s="209" t="s">
        <v>52</v>
      </c>
      <c r="D196" s="209"/>
      <c r="E196" s="208"/>
      <c r="F196" s="208"/>
      <c r="G196" s="206"/>
      <c r="H196" s="206"/>
    </row>
    <row r="197" spans="1:8" ht="17.25">
      <c r="A197" s="206"/>
      <c r="B197" s="206"/>
      <c r="C197" s="208" t="s">
        <v>50</v>
      </c>
      <c r="D197" s="208" t="s">
        <v>51</v>
      </c>
      <c r="E197" s="210" t="s">
        <v>53</v>
      </c>
      <c r="F197" s="210" t="s">
        <v>54</v>
      </c>
      <c r="G197" s="211" t="s">
        <v>53</v>
      </c>
      <c r="H197" s="212" t="s">
        <v>54</v>
      </c>
    </row>
    <row r="198" spans="1:8" ht="17.25">
      <c r="A198" s="206"/>
      <c r="B198" s="206"/>
      <c r="C198" s="208"/>
      <c r="D198" s="208"/>
      <c r="E198" s="213" t="s">
        <v>55</v>
      </c>
      <c r="F198" s="213" t="s">
        <v>56</v>
      </c>
      <c r="G198" s="214" t="s">
        <v>55</v>
      </c>
      <c r="H198" s="215" t="s">
        <v>56</v>
      </c>
    </row>
    <row r="199" spans="1:8" ht="17.25">
      <c r="A199" s="214"/>
      <c r="B199" s="206" t="s">
        <v>57</v>
      </c>
      <c r="C199" s="206"/>
      <c r="D199" s="206"/>
      <c r="E199" s="206"/>
      <c r="F199" s="206"/>
      <c r="G199" s="206"/>
      <c r="H199" s="206"/>
    </row>
    <row r="200" spans="1:8" ht="12.75" hidden="1">
      <c r="A200" s="215">
        <v>1</v>
      </c>
      <c r="B200" s="262" t="s">
        <v>58</v>
      </c>
      <c r="C200" s="263">
        <v>0</v>
      </c>
      <c r="D200" s="263">
        <v>0</v>
      </c>
      <c r="E200" s="264">
        <f>C200*120</f>
        <v>0</v>
      </c>
      <c r="F200" s="265">
        <f>E200/2.2</f>
        <v>0</v>
      </c>
      <c r="G200" s="266">
        <f>D200*120</f>
        <v>0</v>
      </c>
      <c r="H200" s="265">
        <f>G200/2.2</f>
        <v>0</v>
      </c>
    </row>
    <row r="201" spans="1:8" ht="66.75">
      <c r="A201" s="221">
        <v>2</v>
      </c>
      <c r="B201" s="222" t="s">
        <v>59</v>
      </c>
      <c r="C201" s="223">
        <v>1.09</v>
      </c>
      <c r="D201" s="223">
        <v>1.09</v>
      </c>
      <c r="E201" s="224">
        <f>C201*300</f>
        <v>327</v>
      </c>
      <c r="F201" s="225">
        <f>E201/1.8</f>
        <v>181.66666666666666</v>
      </c>
      <c r="G201" s="226">
        <f>D201*300</f>
        <v>327</v>
      </c>
      <c r="H201" s="227">
        <f>G201/1.8</f>
        <v>181.66666666666666</v>
      </c>
    </row>
    <row r="202" spans="1:8" ht="50.25">
      <c r="A202" s="221">
        <v>3</v>
      </c>
      <c r="B202" s="222" t="s">
        <v>60</v>
      </c>
      <c r="C202" s="223">
        <v>378</v>
      </c>
      <c r="D202" s="223">
        <v>440</v>
      </c>
      <c r="E202" s="224">
        <f>F202*1.8</f>
        <v>1561.518</v>
      </c>
      <c r="F202" s="225">
        <f>C202*2.7*0.85</f>
        <v>867.51</v>
      </c>
      <c r="G202" s="226">
        <f>H202*1.8</f>
        <v>1817.6399999999999</v>
      </c>
      <c r="H202" s="227">
        <f>D202*2.7*0.85</f>
        <v>1009.8</v>
      </c>
    </row>
    <row r="203" spans="1:8" ht="17.25">
      <c r="A203" s="221"/>
      <c r="B203" s="222" t="s">
        <v>61</v>
      </c>
      <c r="C203" s="223"/>
      <c r="D203" s="223"/>
      <c r="E203" s="224">
        <f>SUM(E200:E202)</f>
        <v>1888.518</v>
      </c>
      <c r="F203" s="224">
        <f>SUM(F200:F202)</f>
        <v>1049.1766666666667</v>
      </c>
      <c r="G203" s="224">
        <f>SUM(G200:G202)</f>
        <v>2144.64</v>
      </c>
      <c r="H203" s="228">
        <f>SUM(H200:H202)</f>
        <v>1191.4666666666667</v>
      </c>
    </row>
    <row r="204" spans="1:8" ht="33.75">
      <c r="A204" s="229"/>
      <c r="B204" s="230" t="s">
        <v>62</v>
      </c>
      <c r="C204" s="231"/>
      <c r="D204" s="231"/>
      <c r="E204" s="232">
        <f>E203*1.05</f>
        <v>1982.9439000000002</v>
      </c>
      <c r="F204" s="232">
        <f>F203*1.05</f>
        <v>1101.6355</v>
      </c>
      <c r="G204" s="232">
        <f>G203*1.05</f>
        <v>2251.872</v>
      </c>
      <c r="H204" s="233">
        <f>H203*1.05</f>
        <v>1251.0400000000002</v>
      </c>
    </row>
    <row r="205" spans="1:8" ht="17.25">
      <c r="A205" s="214"/>
      <c r="B205" s="206" t="s">
        <v>63</v>
      </c>
      <c r="C205" s="206"/>
      <c r="D205" s="206"/>
      <c r="E205" s="206"/>
      <c r="F205" s="206"/>
      <c r="G205" s="206"/>
      <c r="H205" s="206"/>
    </row>
    <row r="206" spans="1:8" ht="50.25">
      <c r="A206" s="214"/>
      <c r="B206" s="234" t="s">
        <v>64</v>
      </c>
      <c r="C206" s="213"/>
      <c r="D206" s="213"/>
      <c r="E206" s="235">
        <f>E204*0.05</f>
        <v>99.14719500000001</v>
      </c>
      <c r="F206" s="235">
        <f>F204*0.05</f>
        <v>55.08177500000001</v>
      </c>
      <c r="G206" s="236">
        <f>G204*0.05</f>
        <v>112.5936</v>
      </c>
      <c r="H206" s="237">
        <f>H204*0.05</f>
        <v>62.552000000000014</v>
      </c>
    </row>
    <row r="207" spans="1:8" ht="33.75">
      <c r="A207" s="214"/>
      <c r="B207" s="230" t="s">
        <v>65</v>
      </c>
      <c r="C207" s="238"/>
      <c r="D207" s="238"/>
      <c r="E207" s="239">
        <f>E206*1.05</f>
        <v>104.10455475000002</v>
      </c>
      <c r="F207" s="239">
        <f>F206*1.05</f>
        <v>57.83586375000001</v>
      </c>
      <c r="G207" s="240">
        <f>G206*1.05</f>
        <v>118.22328</v>
      </c>
      <c r="H207" s="241">
        <f>H206*1.05</f>
        <v>65.67960000000002</v>
      </c>
    </row>
    <row r="208" spans="1:8" ht="17.25">
      <c r="A208" s="211"/>
      <c r="B208" s="242" t="s">
        <v>66</v>
      </c>
      <c r="C208" s="242"/>
      <c r="D208" s="242"/>
      <c r="E208" s="242"/>
      <c r="F208" s="242"/>
      <c r="G208" s="242"/>
      <c r="H208" s="242"/>
    </row>
    <row r="209" spans="1:8" ht="17.25">
      <c r="A209" s="206"/>
      <c r="B209" s="243" t="s">
        <v>67</v>
      </c>
      <c r="C209" s="244">
        <f>Тепло!J212</f>
        <v>0.7964143448275864</v>
      </c>
      <c r="D209" s="244">
        <f>Тепло!J211</f>
        <v>0.9236960689655175</v>
      </c>
      <c r="E209" s="245">
        <f>C212*140</f>
        <v>402.45253324137946</v>
      </c>
      <c r="F209" s="246">
        <f>C209*140</f>
        <v>111.4980082758621</v>
      </c>
      <c r="G209" s="247">
        <f>D212*140</f>
        <v>451.4559970344829</v>
      </c>
      <c r="H209" s="247">
        <f>D209*140</f>
        <v>129.31744965517245</v>
      </c>
    </row>
    <row r="210" spans="1:8" ht="12.75">
      <c r="A210" s="206"/>
      <c r="B210" s="243"/>
      <c r="C210" s="248" t="s">
        <v>68</v>
      </c>
      <c r="D210" s="248" t="s">
        <v>68</v>
      </c>
      <c r="E210" s="245"/>
      <c r="F210" s="246"/>
      <c r="G210" s="247"/>
      <c r="H210" s="247"/>
    </row>
    <row r="211" spans="1:8" ht="16.5">
      <c r="A211" s="206"/>
      <c r="B211" s="243"/>
      <c r="C211" s="248"/>
      <c r="D211" s="249"/>
      <c r="E211" s="245"/>
      <c r="F211" s="246"/>
      <c r="G211" s="247"/>
      <c r="H211" s="247"/>
    </row>
    <row r="212" spans="1:8" ht="17.25">
      <c r="A212" s="206"/>
      <c r="B212" s="243"/>
      <c r="C212" s="250">
        <f>Тепло!J215</f>
        <v>2.874660951724139</v>
      </c>
      <c r="D212" s="250">
        <f>Тепло!J214</f>
        <v>3.2246856931034493</v>
      </c>
      <c r="E212" s="245"/>
      <c r="F212" s="246"/>
      <c r="G212" s="247"/>
      <c r="H212" s="247"/>
    </row>
    <row r="213" spans="1:8" ht="17.25">
      <c r="A213" s="206"/>
      <c r="B213" s="243"/>
      <c r="C213" s="209" t="s">
        <v>69</v>
      </c>
      <c r="D213" s="209" t="s">
        <v>69</v>
      </c>
      <c r="E213" s="245"/>
      <c r="F213" s="246"/>
      <c r="G213" s="247"/>
      <c r="H213" s="247"/>
    </row>
    <row r="214" spans="1:8" ht="33.75">
      <c r="A214" s="251"/>
      <c r="B214" s="253" t="s">
        <v>78</v>
      </c>
      <c r="C214" s="257"/>
      <c r="D214" s="257"/>
      <c r="E214" s="258">
        <f>E204+E207+E209</f>
        <v>2489.5009879913796</v>
      </c>
      <c r="F214" s="259">
        <f>F204+F207+F209</f>
        <v>1270.9693720258622</v>
      </c>
      <c r="G214" s="260">
        <f>G204+G207+G209</f>
        <v>2821.551277034483</v>
      </c>
      <c r="H214" s="261">
        <f>H204+H207+H209</f>
        <v>1446.0370496551725</v>
      </c>
    </row>
    <row r="222" ht="12.75" hidden="1"/>
    <row r="223" ht="12.75" hidden="1"/>
    <row r="224" ht="12.75" hidden="1"/>
    <row r="225" ht="12.75" customHeight="1" hidden="1"/>
    <row r="227" spans="2:8" ht="17.25">
      <c r="B227" s="204" t="s">
        <v>47</v>
      </c>
      <c r="C227" s="205"/>
      <c r="F227" s="82" t="s">
        <v>37</v>
      </c>
      <c r="H227" s="204" t="s">
        <v>48</v>
      </c>
    </row>
    <row r="228" spans="1:8" ht="17.25">
      <c r="A228" s="206" t="s">
        <v>3</v>
      </c>
      <c r="B228" s="206" t="s">
        <v>4</v>
      </c>
      <c r="C228" s="207" t="s">
        <v>49</v>
      </c>
      <c r="D228" s="207"/>
      <c r="E228" s="208" t="s">
        <v>50</v>
      </c>
      <c r="F228" s="208"/>
      <c r="G228" s="206" t="s">
        <v>51</v>
      </c>
      <c r="H228" s="206"/>
    </row>
    <row r="229" spans="1:8" ht="17.25">
      <c r="A229" s="206"/>
      <c r="B229" s="206"/>
      <c r="C229" s="209" t="s">
        <v>52</v>
      </c>
      <c r="D229" s="209"/>
      <c r="E229" s="208"/>
      <c r="F229" s="208"/>
      <c r="G229" s="206"/>
      <c r="H229" s="206"/>
    </row>
    <row r="230" spans="1:8" ht="17.25">
      <c r="A230" s="206"/>
      <c r="B230" s="206"/>
      <c r="C230" s="208" t="s">
        <v>50</v>
      </c>
      <c r="D230" s="208" t="s">
        <v>51</v>
      </c>
      <c r="E230" s="210" t="s">
        <v>53</v>
      </c>
      <c r="F230" s="210" t="s">
        <v>54</v>
      </c>
      <c r="G230" s="211" t="s">
        <v>53</v>
      </c>
      <c r="H230" s="212" t="s">
        <v>54</v>
      </c>
    </row>
    <row r="231" spans="1:8" ht="17.25">
      <c r="A231" s="206"/>
      <c r="B231" s="206"/>
      <c r="C231" s="208"/>
      <c r="D231" s="208"/>
      <c r="E231" s="213" t="s">
        <v>55</v>
      </c>
      <c r="F231" s="213" t="s">
        <v>56</v>
      </c>
      <c r="G231" s="214" t="s">
        <v>55</v>
      </c>
      <c r="H231" s="215" t="s">
        <v>56</v>
      </c>
    </row>
    <row r="232" spans="1:8" ht="17.25">
      <c r="A232" s="214"/>
      <c r="B232" s="206" t="s">
        <v>57</v>
      </c>
      <c r="C232" s="206"/>
      <c r="D232" s="206"/>
      <c r="E232" s="206"/>
      <c r="F232" s="206"/>
      <c r="G232" s="206"/>
      <c r="H232" s="206"/>
    </row>
    <row r="233" spans="1:8" ht="66.75">
      <c r="A233" s="215">
        <v>1</v>
      </c>
      <c r="B233" s="262" t="s">
        <v>58</v>
      </c>
      <c r="C233" s="263">
        <v>0.08</v>
      </c>
      <c r="D233" s="263">
        <v>0.08</v>
      </c>
      <c r="E233" s="264">
        <f>C233*120</f>
        <v>9.6</v>
      </c>
      <c r="F233" s="265">
        <f>E233/1.8</f>
        <v>5.333333333333333</v>
      </c>
      <c r="G233" s="266">
        <f>D233*120</f>
        <v>9.6</v>
      </c>
      <c r="H233" s="265">
        <f>G233/1.8</f>
        <v>5.333333333333333</v>
      </c>
    </row>
    <row r="234" spans="1:8" ht="66.75">
      <c r="A234" s="221">
        <v>2</v>
      </c>
      <c r="B234" s="222" t="s">
        <v>59</v>
      </c>
      <c r="C234" s="223">
        <v>1.08</v>
      </c>
      <c r="D234" s="223">
        <v>1.08</v>
      </c>
      <c r="E234" s="224">
        <f>C234*300</f>
        <v>324</v>
      </c>
      <c r="F234" s="225">
        <f>E234/1.8</f>
        <v>180</v>
      </c>
      <c r="G234" s="226">
        <f>D234*300</f>
        <v>324</v>
      </c>
      <c r="H234" s="227">
        <f>G234/1.8</f>
        <v>180</v>
      </c>
    </row>
    <row r="235" spans="1:8" ht="50.25">
      <c r="A235" s="221">
        <v>3</v>
      </c>
      <c r="B235" s="222" t="s">
        <v>60</v>
      </c>
      <c r="C235" s="223">
        <v>383</v>
      </c>
      <c r="D235" s="223">
        <v>439</v>
      </c>
      <c r="E235" s="224">
        <f>F235*1.8</f>
        <v>1582.1730000000002</v>
      </c>
      <c r="F235" s="225">
        <f>C235*2.7*0.85</f>
        <v>878.9850000000001</v>
      </c>
      <c r="G235" s="226">
        <f>H235*1.8</f>
        <v>1813.5090000000002</v>
      </c>
      <c r="H235" s="227">
        <f>D235*2.7*0.85</f>
        <v>1007.5050000000001</v>
      </c>
    </row>
    <row r="236" spans="1:8" ht="17.25">
      <c r="A236" s="221"/>
      <c r="B236" s="222" t="s">
        <v>61</v>
      </c>
      <c r="C236" s="223"/>
      <c r="D236" s="223"/>
      <c r="E236" s="224">
        <f>SUM(E233:E235)</f>
        <v>1915.7730000000001</v>
      </c>
      <c r="F236" s="224">
        <f>SUM(F233:F235)</f>
        <v>1064.3183333333334</v>
      </c>
      <c r="G236" s="224">
        <f>SUM(G233:G235)</f>
        <v>2147.109</v>
      </c>
      <c r="H236" s="228">
        <f>SUM(H233:H235)</f>
        <v>1192.8383333333334</v>
      </c>
    </row>
    <row r="237" spans="1:8" ht="33.75">
      <c r="A237" s="229"/>
      <c r="B237" s="230" t="s">
        <v>62</v>
      </c>
      <c r="C237" s="231"/>
      <c r="D237" s="231"/>
      <c r="E237" s="232">
        <f>E236*1.05</f>
        <v>2011.5616500000003</v>
      </c>
      <c r="F237" s="232">
        <f>F236*1.05</f>
        <v>1117.5342500000002</v>
      </c>
      <c r="G237" s="232">
        <f>G236*1.05</f>
        <v>2254.46445</v>
      </c>
      <c r="H237" s="233">
        <f>H236*1.05</f>
        <v>1252.48025</v>
      </c>
    </row>
    <row r="238" spans="1:8" ht="17.25">
      <c r="A238" s="214"/>
      <c r="B238" s="206" t="s">
        <v>63</v>
      </c>
      <c r="C238" s="206"/>
      <c r="D238" s="206"/>
      <c r="E238" s="206"/>
      <c r="F238" s="206"/>
      <c r="G238" s="206"/>
      <c r="H238" s="206"/>
    </row>
    <row r="239" spans="1:8" ht="50.25">
      <c r="A239" s="214"/>
      <c r="B239" s="234" t="s">
        <v>64</v>
      </c>
      <c r="C239" s="213"/>
      <c r="D239" s="213"/>
      <c r="E239" s="235">
        <f>E237*0.05</f>
        <v>100.57808250000002</v>
      </c>
      <c r="F239" s="235">
        <f>F237*0.05</f>
        <v>55.87671250000001</v>
      </c>
      <c r="G239" s="236">
        <f>G237*0.05</f>
        <v>112.7232225</v>
      </c>
      <c r="H239" s="237">
        <f>H237*0.05</f>
        <v>62.624012500000006</v>
      </c>
    </row>
    <row r="240" spans="1:8" ht="33.75">
      <c r="A240" s="214"/>
      <c r="B240" s="230" t="s">
        <v>65</v>
      </c>
      <c r="C240" s="238"/>
      <c r="D240" s="238"/>
      <c r="E240" s="239">
        <f>E239*1.05</f>
        <v>105.60698662500003</v>
      </c>
      <c r="F240" s="239">
        <f>F239*1.05</f>
        <v>58.67054812500001</v>
      </c>
      <c r="G240" s="240">
        <f>G239*1.05</f>
        <v>118.359383625</v>
      </c>
      <c r="H240" s="241">
        <f>H239*1.05</f>
        <v>65.75521312500001</v>
      </c>
    </row>
    <row r="241" spans="1:8" ht="17.25">
      <c r="A241" s="211"/>
      <c r="B241" s="242" t="s">
        <v>66</v>
      </c>
      <c r="C241" s="242"/>
      <c r="D241" s="242"/>
      <c r="E241" s="242"/>
      <c r="F241" s="242"/>
      <c r="G241" s="242"/>
      <c r="H241" s="242"/>
    </row>
    <row r="242" spans="1:8" ht="17.25">
      <c r="A242" s="206"/>
      <c r="B242" s="243" t="s">
        <v>67</v>
      </c>
      <c r="C242" s="244">
        <f>Тепло!J245</f>
        <v>1.2535560000000003</v>
      </c>
      <c r="D242" s="244">
        <f>Тепло!J244</f>
        <v>1.3685201379310346</v>
      </c>
      <c r="E242" s="245">
        <f>C245*140</f>
        <v>606.9598920000001</v>
      </c>
      <c r="F242" s="246">
        <f>C242*140</f>
        <v>175.49784000000005</v>
      </c>
      <c r="G242" s="247">
        <f>D245*140</f>
        <v>651.2210851034483</v>
      </c>
      <c r="H242" s="247">
        <f>D242*140</f>
        <v>191.59281931034485</v>
      </c>
    </row>
    <row r="243" spans="1:8" ht="12.75">
      <c r="A243" s="206"/>
      <c r="B243" s="243"/>
      <c r="C243" s="248" t="s">
        <v>68</v>
      </c>
      <c r="D243" s="248" t="s">
        <v>68</v>
      </c>
      <c r="E243" s="245"/>
      <c r="F243" s="246"/>
      <c r="G243" s="247"/>
      <c r="H243" s="247"/>
    </row>
    <row r="244" spans="1:8" ht="16.5">
      <c r="A244" s="206"/>
      <c r="B244" s="243"/>
      <c r="C244" s="248"/>
      <c r="D244" s="249"/>
      <c r="E244" s="245"/>
      <c r="F244" s="246"/>
      <c r="G244" s="247"/>
      <c r="H244" s="247"/>
    </row>
    <row r="245" spans="1:8" ht="17.25">
      <c r="A245" s="206"/>
      <c r="B245" s="243"/>
      <c r="C245" s="250">
        <f>Тепло!J248</f>
        <v>4.335427800000001</v>
      </c>
      <c r="D245" s="250">
        <f>Тепло!J247</f>
        <v>4.651579179310345</v>
      </c>
      <c r="E245" s="245"/>
      <c r="F245" s="246"/>
      <c r="G245" s="247"/>
      <c r="H245" s="247"/>
    </row>
    <row r="246" spans="1:8" ht="17.25">
      <c r="A246" s="206"/>
      <c r="B246" s="243"/>
      <c r="C246" s="209" t="s">
        <v>69</v>
      </c>
      <c r="D246" s="209" t="s">
        <v>69</v>
      </c>
      <c r="E246" s="245"/>
      <c r="F246" s="246"/>
      <c r="G246" s="247"/>
      <c r="H246" s="247"/>
    </row>
    <row r="247" spans="1:8" ht="33.75">
      <c r="A247" s="251"/>
      <c r="B247" s="253" t="s">
        <v>78</v>
      </c>
      <c r="C247" s="257"/>
      <c r="D247" s="257"/>
      <c r="E247" s="258">
        <f>E237+E240+E242</f>
        <v>2724.1285286250004</v>
      </c>
      <c r="F247" s="259">
        <f>F237+F240+F242</f>
        <v>1351.7026381250002</v>
      </c>
      <c r="G247" s="260">
        <f>G237+G240+G242</f>
        <v>3024.0449187284485</v>
      </c>
      <c r="H247" s="261">
        <f>H237+H240+H242</f>
        <v>1509.8282824353448</v>
      </c>
    </row>
    <row r="255" ht="12.75" hidden="1"/>
    <row r="256" ht="12.75" hidden="1"/>
    <row r="257" ht="12.75" hidden="1"/>
    <row r="258" ht="12.75" customHeight="1" hidden="1"/>
    <row r="260" spans="2:8" ht="17.25">
      <c r="B260" s="204" t="s">
        <v>47</v>
      </c>
      <c r="C260" s="205"/>
      <c r="F260" s="82" t="s">
        <v>38</v>
      </c>
      <c r="H260" s="204" t="s">
        <v>48</v>
      </c>
    </row>
    <row r="261" spans="1:8" ht="17.25">
      <c r="A261" s="206" t="s">
        <v>3</v>
      </c>
      <c r="B261" s="206" t="s">
        <v>4</v>
      </c>
      <c r="C261" s="207" t="s">
        <v>49</v>
      </c>
      <c r="D261" s="207"/>
      <c r="E261" s="208" t="s">
        <v>50</v>
      </c>
      <c r="F261" s="208"/>
      <c r="G261" s="206" t="s">
        <v>51</v>
      </c>
      <c r="H261" s="206"/>
    </row>
    <row r="262" spans="1:8" ht="17.25">
      <c r="A262" s="206"/>
      <c r="B262" s="206"/>
      <c r="C262" s="209" t="s">
        <v>52</v>
      </c>
      <c r="D262" s="209"/>
      <c r="E262" s="208"/>
      <c r="F262" s="208"/>
      <c r="G262" s="206"/>
      <c r="H262" s="206"/>
    </row>
    <row r="263" spans="1:8" ht="17.25">
      <c r="A263" s="206"/>
      <c r="B263" s="206"/>
      <c r="C263" s="208" t="s">
        <v>50</v>
      </c>
      <c r="D263" s="208" t="s">
        <v>51</v>
      </c>
      <c r="E263" s="210" t="s">
        <v>53</v>
      </c>
      <c r="F263" s="210" t="s">
        <v>54</v>
      </c>
      <c r="G263" s="211" t="s">
        <v>53</v>
      </c>
      <c r="H263" s="212" t="s">
        <v>54</v>
      </c>
    </row>
    <row r="264" spans="1:8" ht="17.25">
      <c r="A264" s="206"/>
      <c r="B264" s="206"/>
      <c r="C264" s="208"/>
      <c r="D264" s="208"/>
      <c r="E264" s="213" t="s">
        <v>55</v>
      </c>
      <c r="F264" s="213" t="s">
        <v>56</v>
      </c>
      <c r="G264" s="214" t="s">
        <v>55</v>
      </c>
      <c r="H264" s="215" t="s">
        <v>56</v>
      </c>
    </row>
    <row r="265" spans="1:8" ht="17.25">
      <c r="A265" s="214"/>
      <c r="B265" s="206" t="s">
        <v>57</v>
      </c>
      <c r="C265" s="206"/>
      <c r="D265" s="206"/>
      <c r="E265" s="206"/>
      <c r="F265" s="206"/>
      <c r="G265" s="206"/>
      <c r="H265" s="206"/>
    </row>
    <row r="266" spans="1:8" ht="12.75" hidden="1">
      <c r="A266" s="215">
        <v>1</v>
      </c>
      <c r="B266" s="262" t="s">
        <v>58</v>
      </c>
      <c r="C266" s="263">
        <v>0</v>
      </c>
      <c r="D266" s="263">
        <v>0</v>
      </c>
      <c r="E266" s="264">
        <f>C266*120</f>
        <v>0</v>
      </c>
      <c r="F266" s="265">
        <f>E266/2.3</f>
        <v>0</v>
      </c>
      <c r="G266" s="266">
        <f>D266*120</f>
        <v>0</v>
      </c>
      <c r="H266" s="266">
        <f>G266/2.3</f>
        <v>0</v>
      </c>
    </row>
    <row r="267" spans="1:8" ht="66.75">
      <c r="A267" s="221">
        <v>2</v>
      </c>
      <c r="B267" s="222" t="s">
        <v>59</v>
      </c>
      <c r="C267" s="223">
        <v>1.57</v>
      </c>
      <c r="D267" s="223">
        <v>1.57</v>
      </c>
      <c r="E267" s="224">
        <f>C267*300</f>
        <v>471</v>
      </c>
      <c r="F267" s="225">
        <f>E267/1.8</f>
        <v>261.6666666666667</v>
      </c>
      <c r="G267" s="226">
        <f>D267*300</f>
        <v>471</v>
      </c>
      <c r="H267" s="227">
        <f>G267/1.8</f>
        <v>261.6666666666667</v>
      </c>
    </row>
    <row r="268" spans="1:8" ht="50.25">
      <c r="A268" s="221">
        <v>3</v>
      </c>
      <c r="B268" s="222" t="s">
        <v>60</v>
      </c>
      <c r="C268" s="223">
        <v>586</v>
      </c>
      <c r="D268" s="223">
        <v>698</v>
      </c>
      <c r="E268" s="224">
        <f>F268*1.8</f>
        <v>2420.766</v>
      </c>
      <c r="F268" s="225">
        <f>C268*2.7*0.85</f>
        <v>1344.87</v>
      </c>
      <c r="G268" s="226">
        <f>H268*1.8</f>
        <v>2883.438</v>
      </c>
      <c r="H268" s="227">
        <f>D268*2.7*0.85</f>
        <v>1601.91</v>
      </c>
    </row>
    <row r="269" spans="1:8" ht="17.25">
      <c r="A269" s="221"/>
      <c r="B269" s="222" t="s">
        <v>61</v>
      </c>
      <c r="C269" s="223"/>
      <c r="D269" s="223"/>
      <c r="E269" s="224">
        <f>SUM(E266:E268)</f>
        <v>2891.766</v>
      </c>
      <c r="F269" s="224">
        <f>SUM(F266:F268)</f>
        <v>1606.5366666666666</v>
      </c>
      <c r="G269" s="224">
        <f>SUM(G266:G268)</f>
        <v>3354.438</v>
      </c>
      <c r="H269" s="228">
        <f>SUM(H266:H268)</f>
        <v>1863.5766666666668</v>
      </c>
    </row>
    <row r="270" spans="1:8" ht="33.75">
      <c r="A270" s="214"/>
      <c r="B270" s="230" t="s">
        <v>65</v>
      </c>
      <c r="C270" s="238"/>
      <c r="D270" s="238"/>
      <c r="E270" s="239">
        <f>E269*1.05</f>
        <v>3036.3543000000004</v>
      </c>
      <c r="F270" s="239">
        <f>F269*1.05</f>
        <v>1686.8635</v>
      </c>
      <c r="G270" s="240">
        <f>G269*1.05</f>
        <v>3522.1599</v>
      </c>
      <c r="H270" s="241">
        <f>H269*1.05</f>
        <v>1956.7555000000002</v>
      </c>
    </row>
    <row r="271" spans="1:8" ht="17.25">
      <c r="A271" s="211"/>
      <c r="B271" s="242" t="s">
        <v>66</v>
      </c>
      <c r="C271" s="242"/>
      <c r="D271" s="242"/>
      <c r="E271" s="242"/>
      <c r="F271" s="242"/>
      <c r="G271" s="242"/>
      <c r="H271" s="242"/>
    </row>
    <row r="272" spans="1:8" ht="17.25">
      <c r="A272" s="206"/>
      <c r="B272" s="243" t="s">
        <v>67</v>
      </c>
      <c r="C272" s="244">
        <f>Тепло!J275</f>
        <v>1.099985586206897</v>
      </c>
      <c r="D272" s="244">
        <f>Тепло!J274</f>
        <v>1.3304613103448277</v>
      </c>
      <c r="E272" s="245">
        <f>C275*140</f>
        <v>561.5291538620692</v>
      </c>
      <c r="F272" s="246">
        <f>C272*140</f>
        <v>153.99798206896557</v>
      </c>
      <c r="G272" s="247">
        <f>D275*140</f>
        <v>650.2623076551725</v>
      </c>
      <c r="H272" s="247">
        <f>D272*140</f>
        <v>186.26458344827589</v>
      </c>
    </row>
    <row r="273" spans="1:8" ht="12.75">
      <c r="A273" s="206"/>
      <c r="B273" s="243"/>
      <c r="C273" s="248" t="s">
        <v>68</v>
      </c>
      <c r="D273" s="248" t="s">
        <v>68</v>
      </c>
      <c r="E273" s="245"/>
      <c r="F273" s="246"/>
      <c r="G273" s="247"/>
      <c r="H273" s="247"/>
    </row>
    <row r="274" spans="1:8" ht="16.5">
      <c r="A274" s="206"/>
      <c r="B274" s="243"/>
      <c r="C274" s="248"/>
      <c r="D274" s="249"/>
      <c r="E274" s="245"/>
      <c r="F274" s="246"/>
      <c r="G274" s="247"/>
      <c r="H274" s="247"/>
    </row>
    <row r="275" spans="1:8" ht="17.25">
      <c r="A275" s="206"/>
      <c r="B275" s="243"/>
      <c r="C275" s="250">
        <f>Тепло!J278</f>
        <v>4.010922527586208</v>
      </c>
      <c r="D275" s="250">
        <f>Тепло!J277</f>
        <v>4.644730768965518</v>
      </c>
      <c r="E275" s="245"/>
      <c r="F275" s="246"/>
      <c r="G275" s="247"/>
      <c r="H275" s="247"/>
    </row>
    <row r="276" spans="1:8" ht="17.25">
      <c r="A276" s="206"/>
      <c r="B276" s="243"/>
      <c r="C276" s="209" t="s">
        <v>69</v>
      </c>
      <c r="D276" s="209" t="s">
        <v>69</v>
      </c>
      <c r="E276" s="245"/>
      <c r="F276" s="246"/>
      <c r="G276" s="247"/>
      <c r="H276" s="247"/>
    </row>
    <row r="277" spans="1:8" ht="33.75">
      <c r="A277" s="251"/>
      <c r="B277" s="253" t="s">
        <v>78</v>
      </c>
      <c r="C277" s="257"/>
      <c r="D277" s="257"/>
      <c r="E277" s="258">
        <f>E267+E270+E272</f>
        <v>4068.8834538620695</v>
      </c>
      <c r="F277" s="259">
        <f>F267+F270+F272</f>
        <v>2102.5281487356324</v>
      </c>
      <c r="G277" s="260">
        <f>G267+G270+G272</f>
        <v>4643.422207655172</v>
      </c>
      <c r="H277" s="261">
        <f>H267+H270+H272</f>
        <v>2404.6867501149427</v>
      </c>
    </row>
    <row r="288" ht="52.5" customHeight="1"/>
    <row r="290" spans="2:8" ht="17.25">
      <c r="B290" s="204" t="s">
        <v>47</v>
      </c>
      <c r="C290" s="205"/>
      <c r="F290" s="82" t="s">
        <v>39</v>
      </c>
      <c r="H290" s="204" t="s">
        <v>48</v>
      </c>
    </row>
    <row r="291" spans="1:8" ht="17.25">
      <c r="A291" s="206" t="s">
        <v>3</v>
      </c>
      <c r="B291" s="206" t="s">
        <v>4</v>
      </c>
      <c r="C291" s="207" t="s">
        <v>49</v>
      </c>
      <c r="D291" s="207"/>
      <c r="E291" s="208" t="s">
        <v>50</v>
      </c>
      <c r="F291" s="208"/>
      <c r="G291" s="206" t="s">
        <v>51</v>
      </c>
      <c r="H291" s="206"/>
    </row>
    <row r="292" spans="1:8" ht="17.25">
      <c r="A292" s="206"/>
      <c r="B292" s="206"/>
      <c r="C292" s="209" t="s">
        <v>52</v>
      </c>
      <c r="D292" s="209"/>
      <c r="E292" s="208"/>
      <c r="F292" s="208"/>
      <c r="G292" s="206"/>
      <c r="H292" s="206"/>
    </row>
    <row r="293" spans="1:8" ht="17.25">
      <c r="A293" s="206"/>
      <c r="B293" s="206"/>
      <c r="C293" s="208" t="s">
        <v>50</v>
      </c>
      <c r="D293" s="208" t="s">
        <v>51</v>
      </c>
      <c r="E293" s="210" t="s">
        <v>53</v>
      </c>
      <c r="F293" s="210" t="s">
        <v>54</v>
      </c>
      <c r="G293" s="211" t="s">
        <v>53</v>
      </c>
      <c r="H293" s="212" t="s">
        <v>54</v>
      </c>
    </row>
    <row r="294" spans="1:8" ht="17.25">
      <c r="A294" s="206"/>
      <c r="B294" s="206"/>
      <c r="C294" s="208"/>
      <c r="D294" s="208"/>
      <c r="E294" s="213" t="s">
        <v>55</v>
      </c>
      <c r="F294" s="213" t="s">
        <v>56</v>
      </c>
      <c r="G294" s="214" t="s">
        <v>55</v>
      </c>
      <c r="H294" s="215" t="s">
        <v>56</v>
      </c>
    </row>
    <row r="295" spans="1:8" ht="17.25">
      <c r="A295" s="214"/>
      <c r="B295" s="206" t="s">
        <v>57</v>
      </c>
      <c r="C295" s="206"/>
      <c r="D295" s="206"/>
      <c r="E295" s="206"/>
      <c r="F295" s="206"/>
      <c r="G295" s="206"/>
      <c r="H295" s="206"/>
    </row>
    <row r="296" spans="1:8" ht="12.75" hidden="1">
      <c r="A296" s="215">
        <v>1</v>
      </c>
      <c r="B296" s="262" t="s">
        <v>58</v>
      </c>
      <c r="C296" s="263">
        <v>0</v>
      </c>
      <c r="D296" s="263">
        <v>0</v>
      </c>
      <c r="E296" s="264">
        <f>C296*120</f>
        <v>0</v>
      </c>
      <c r="F296" s="265">
        <f>E296/2.3</f>
        <v>0</v>
      </c>
      <c r="G296" s="266">
        <f>D296*120</f>
        <v>0</v>
      </c>
      <c r="H296" s="266">
        <f>G296/2.3</f>
        <v>0</v>
      </c>
    </row>
    <row r="297" spans="1:8" ht="66.75">
      <c r="A297" s="221">
        <v>2</v>
      </c>
      <c r="B297" s="222" t="s">
        <v>59</v>
      </c>
      <c r="C297" s="223">
        <v>2.06</v>
      </c>
      <c r="D297" s="223">
        <v>2.06</v>
      </c>
      <c r="E297" s="224">
        <f>C297*300</f>
        <v>618</v>
      </c>
      <c r="F297" s="225">
        <f>E297/2</f>
        <v>309</v>
      </c>
      <c r="G297" s="226">
        <f>D297*300</f>
        <v>618</v>
      </c>
      <c r="H297" s="227">
        <f>G297/2</f>
        <v>309</v>
      </c>
    </row>
    <row r="298" spans="1:8" ht="50.25">
      <c r="A298" s="221">
        <v>3</v>
      </c>
      <c r="B298" s="222" t="s">
        <v>60</v>
      </c>
      <c r="C298" s="223">
        <v>778</v>
      </c>
      <c r="D298" s="223">
        <v>883</v>
      </c>
      <c r="E298" s="224">
        <f>F298*1.8</f>
        <v>3213.9180000000006</v>
      </c>
      <c r="F298" s="225">
        <f>C298*2.7*0.85</f>
        <v>1785.5100000000002</v>
      </c>
      <c r="G298" s="226">
        <f>H298*1.8</f>
        <v>3647.6730000000007</v>
      </c>
      <c r="H298" s="227">
        <f>D298*2.7*0.85</f>
        <v>2026.4850000000004</v>
      </c>
    </row>
    <row r="299" spans="1:8" ht="17.25">
      <c r="A299" s="221"/>
      <c r="B299" s="222" t="s">
        <v>61</v>
      </c>
      <c r="C299" s="223"/>
      <c r="D299" s="223"/>
      <c r="E299" s="224">
        <f>SUM(E296:E298)</f>
        <v>3831.9180000000006</v>
      </c>
      <c r="F299" s="224">
        <f>SUM(F296:F298)</f>
        <v>2094.51</v>
      </c>
      <c r="G299" s="224">
        <f>SUM(G296:G298)</f>
        <v>4265.673000000001</v>
      </c>
      <c r="H299" s="228">
        <f>SUM(H296:H298)</f>
        <v>2335.4850000000006</v>
      </c>
    </row>
    <row r="300" spans="1:8" ht="33.75">
      <c r="A300" s="214"/>
      <c r="B300" s="230" t="s">
        <v>65</v>
      </c>
      <c r="C300" s="238"/>
      <c r="D300" s="238"/>
      <c r="E300" s="239">
        <f>E299*1.05</f>
        <v>4023.513900000001</v>
      </c>
      <c r="F300" s="239">
        <f>F299*1.05</f>
        <v>2199.2355000000002</v>
      </c>
      <c r="G300" s="240">
        <f>G299*1.05</f>
        <v>4478.956650000001</v>
      </c>
      <c r="H300" s="241">
        <f>H299*1.05</f>
        <v>2452.2592500000005</v>
      </c>
    </row>
    <row r="301" spans="1:8" ht="17.25">
      <c r="A301" s="211"/>
      <c r="B301" s="242" t="s">
        <v>66</v>
      </c>
      <c r="C301" s="242"/>
      <c r="D301" s="242"/>
      <c r="E301" s="242"/>
      <c r="F301" s="242"/>
      <c r="G301" s="242"/>
      <c r="H301" s="242"/>
    </row>
    <row r="302" spans="1:8" ht="17.25">
      <c r="A302" s="206"/>
      <c r="B302" s="243" t="s">
        <v>67</v>
      </c>
      <c r="C302" s="244">
        <f>Тепло!J305</f>
        <v>1.530553655172414</v>
      </c>
      <c r="D302" s="244">
        <f>Тепло!J304</f>
        <v>1.7457008275862071</v>
      </c>
      <c r="E302" s="245">
        <f>C305*140</f>
        <v>770.3787550344828</v>
      </c>
      <c r="F302" s="246">
        <f>C302*140</f>
        <v>214.27751172413795</v>
      </c>
      <c r="G302" s="247">
        <f>D305*140</f>
        <v>853.2104164137933</v>
      </c>
      <c r="H302" s="247">
        <f>D302*140</f>
        <v>244.398115862069</v>
      </c>
    </row>
    <row r="303" spans="1:8" ht="12.75">
      <c r="A303" s="206"/>
      <c r="B303" s="243"/>
      <c r="C303" s="248" t="s">
        <v>68</v>
      </c>
      <c r="D303" s="248" t="s">
        <v>68</v>
      </c>
      <c r="E303" s="245"/>
      <c r="F303" s="246"/>
      <c r="G303" s="247"/>
      <c r="H303" s="247"/>
    </row>
    <row r="304" spans="1:8" ht="16.5">
      <c r="A304" s="206"/>
      <c r="B304" s="243"/>
      <c r="C304" s="248"/>
      <c r="D304" s="249"/>
      <c r="E304" s="245"/>
      <c r="F304" s="246"/>
      <c r="G304" s="247"/>
      <c r="H304" s="247"/>
    </row>
    <row r="305" spans="1:8" ht="17.25">
      <c r="A305" s="206"/>
      <c r="B305" s="243"/>
      <c r="C305" s="250">
        <f>Тепло!J308</f>
        <v>5.502705393103448</v>
      </c>
      <c r="D305" s="250">
        <f>Тепло!J307</f>
        <v>6.09436011724138</v>
      </c>
      <c r="E305" s="245"/>
      <c r="F305" s="246"/>
      <c r="G305" s="247"/>
      <c r="H305" s="247"/>
    </row>
    <row r="306" spans="1:8" ht="17.25">
      <c r="A306" s="206"/>
      <c r="B306" s="243"/>
      <c r="C306" s="209" t="s">
        <v>69</v>
      </c>
      <c r="D306" s="209" t="s">
        <v>69</v>
      </c>
      <c r="E306" s="245"/>
      <c r="F306" s="246"/>
      <c r="G306" s="247"/>
      <c r="H306" s="247"/>
    </row>
    <row r="307" spans="1:8" ht="33.75">
      <c r="A307" s="251"/>
      <c r="B307" s="253" t="s">
        <v>78</v>
      </c>
      <c r="C307" s="257"/>
      <c r="D307" s="257"/>
      <c r="E307" s="258">
        <f>E297+E300+E302</f>
        <v>5411.892655034484</v>
      </c>
      <c r="F307" s="259">
        <f>F297+F300+F302</f>
        <v>2722.5130117241383</v>
      </c>
      <c r="G307" s="260">
        <f>G297+G300+G302</f>
        <v>5950.167066413795</v>
      </c>
      <c r="H307" s="261">
        <f>H297+H300+H302</f>
        <v>3005.6573658620696</v>
      </c>
    </row>
    <row r="317" ht="31.5" customHeight="1"/>
    <row r="318" ht="17.25" customHeight="1"/>
    <row r="319" ht="30.75" customHeight="1"/>
    <row r="320" spans="2:8" ht="17.25">
      <c r="B320" s="204" t="s">
        <v>47</v>
      </c>
      <c r="C320" s="205"/>
      <c r="F320" s="82" t="s">
        <v>40</v>
      </c>
      <c r="H320" s="204" t="s">
        <v>48</v>
      </c>
    </row>
    <row r="321" spans="1:8" ht="17.25">
      <c r="A321" s="206" t="s">
        <v>3</v>
      </c>
      <c r="B321" s="206" t="s">
        <v>4</v>
      </c>
      <c r="C321" s="207" t="s">
        <v>49</v>
      </c>
      <c r="D321" s="207"/>
      <c r="E321" s="208" t="s">
        <v>50</v>
      </c>
      <c r="F321" s="208"/>
      <c r="G321" s="206" t="s">
        <v>51</v>
      </c>
      <c r="H321" s="206"/>
    </row>
    <row r="322" spans="1:8" ht="17.25">
      <c r="A322" s="206"/>
      <c r="B322" s="206"/>
      <c r="C322" s="209" t="s">
        <v>52</v>
      </c>
      <c r="D322" s="209"/>
      <c r="E322" s="208"/>
      <c r="F322" s="208"/>
      <c r="G322" s="206"/>
      <c r="H322" s="206"/>
    </row>
    <row r="323" spans="1:8" ht="17.25">
      <c r="A323" s="206"/>
      <c r="B323" s="206"/>
      <c r="C323" s="208" t="s">
        <v>50</v>
      </c>
      <c r="D323" s="208" t="s">
        <v>51</v>
      </c>
      <c r="E323" s="210" t="s">
        <v>53</v>
      </c>
      <c r="F323" s="210" t="s">
        <v>54</v>
      </c>
      <c r="G323" s="211" t="s">
        <v>53</v>
      </c>
      <c r="H323" s="212" t="s">
        <v>54</v>
      </c>
    </row>
    <row r="324" spans="1:8" ht="17.25">
      <c r="A324" s="206"/>
      <c r="B324" s="206"/>
      <c r="C324" s="208"/>
      <c r="D324" s="208"/>
      <c r="E324" s="213" t="s">
        <v>55</v>
      </c>
      <c r="F324" s="213" t="s">
        <v>56</v>
      </c>
      <c r="G324" s="214" t="s">
        <v>55</v>
      </c>
      <c r="H324" s="215" t="s">
        <v>56</v>
      </c>
    </row>
    <row r="325" spans="1:8" ht="17.25">
      <c r="A325" s="214"/>
      <c r="B325" s="206" t="s">
        <v>57</v>
      </c>
      <c r="C325" s="206"/>
      <c r="D325" s="206"/>
      <c r="E325" s="206"/>
      <c r="F325" s="206"/>
      <c r="G325" s="206"/>
      <c r="H325" s="206"/>
    </row>
    <row r="326" spans="1:8" ht="12.75" hidden="1">
      <c r="A326" s="215">
        <v>1</v>
      </c>
      <c r="B326" s="262" t="s">
        <v>58</v>
      </c>
      <c r="C326" s="263">
        <v>0</v>
      </c>
      <c r="D326" s="263">
        <v>0</v>
      </c>
      <c r="E326" s="264">
        <f>C326*120</f>
        <v>0</v>
      </c>
      <c r="F326" s="265">
        <f>E326/2.1</f>
        <v>0</v>
      </c>
      <c r="G326" s="266">
        <f>D326*120</f>
        <v>0</v>
      </c>
      <c r="H326" s="265">
        <f>G326/2</f>
        <v>0</v>
      </c>
    </row>
    <row r="327" spans="1:8" ht="66.75">
      <c r="A327" s="221">
        <v>2</v>
      </c>
      <c r="B327" s="222" t="s">
        <v>59</v>
      </c>
      <c r="C327" s="223">
        <v>1.35</v>
      </c>
      <c r="D327" s="223">
        <v>1.35</v>
      </c>
      <c r="E327" s="224">
        <f>C327*300</f>
        <v>405</v>
      </c>
      <c r="F327" s="225">
        <f>E327/2</f>
        <v>202.5</v>
      </c>
      <c r="G327" s="226">
        <f>D327*300</f>
        <v>405</v>
      </c>
      <c r="H327" s="227">
        <f>G327/2</f>
        <v>202.5</v>
      </c>
    </row>
    <row r="328" spans="1:8" ht="50.25">
      <c r="A328" s="221">
        <v>3</v>
      </c>
      <c r="B328" s="222" t="s">
        <v>60</v>
      </c>
      <c r="C328" s="223">
        <v>541</v>
      </c>
      <c r="D328" s="223">
        <v>612</v>
      </c>
      <c r="E328" s="224">
        <f>F328*1.8</f>
        <v>2234.871</v>
      </c>
      <c r="F328" s="225">
        <f>C328*2.7*0.85</f>
        <v>1241.595</v>
      </c>
      <c r="G328" s="226">
        <f>H328*1.8</f>
        <v>2528.172</v>
      </c>
      <c r="H328" s="227">
        <f>D328*2.7*0.85</f>
        <v>1404.54</v>
      </c>
    </row>
    <row r="329" spans="1:8" ht="17.25">
      <c r="A329" s="221"/>
      <c r="B329" s="222" t="s">
        <v>61</v>
      </c>
      <c r="C329" s="223"/>
      <c r="D329" s="223"/>
      <c r="E329" s="224">
        <f>SUM(E326:E328)</f>
        <v>2639.871</v>
      </c>
      <c r="F329" s="224">
        <f>SUM(F326:F328)</f>
        <v>1444.095</v>
      </c>
      <c r="G329" s="224">
        <f>SUM(G326:G328)</f>
        <v>2933.172</v>
      </c>
      <c r="H329" s="228">
        <f>SUM(H326:H328)</f>
        <v>1607.04</v>
      </c>
    </row>
    <row r="330" spans="1:8" ht="33.75">
      <c r="A330" s="214"/>
      <c r="B330" s="230" t="s">
        <v>65</v>
      </c>
      <c r="C330" s="238"/>
      <c r="D330" s="238"/>
      <c r="E330" s="239">
        <f>E329*1.05</f>
        <v>2771.8645500000002</v>
      </c>
      <c r="F330" s="239">
        <f>F329*1.05</f>
        <v>1516.2997500000001</v>
      </c>
      <c r="G330" s="240">
        <f>G329*1.05</f>
        <v>3079.8306000000002</v>
      </c>
      <c r="H330" s="241">
        <f>H329*1.05</f>
        <v>1687.392</v>
      </c>
    </row>
    <row r="331" spans="1:8" ht="17.25">
      <c r="A331" s="211"/>
      <c r="B331" s="242" t="s">
        <v>66</v>
      </c>
      <c r="C331" s="242"/>
      <c r="D331" s="242"/>
      <c r="E331" s="242"/>
      <c r="F331" s="242"/>
      <c r="G331" s="242"/>
      <c r="H331" s="242"/>
    </row>
    <row r="332" spans="1:8" ht="17.25">
      <c r="A332" s="206"/>
      <c r="B332" s="243" t="s">
        <v>67</v>
      </c>
      <c r="C332" s="244">
        <f>Тепло!J335</f>
        <v>0.9981322758620691</v>
      </c>
      <c r="D332" s="244">
        <f>Тепло!J334</f>
        <v>1.1440272413793104</v>
      </c>
      <c r="E332" s="245">
        <f>C335*140</f>
        <v>502.97318689655174</v>
      </c>
      <c r="F332" s="246">
        <f>C332*140</f>
        <v>139.73851862068966</v>
      </c>
      <c r="G332" s="247">
        <f>D335*140</f>
        <v>559.1427486206898</v>
      </c>
      <c r="H332" s="247">
        <f>D332*140</f>
        <v>160.16381379310346</v>
      </c>
    </row>
    <row r="333" spans="1:8" ht="12.75">
      <c r="A333" s="206"/>
      <c r="B333" s="243"/>
      <c r="C333" s="248" t="s">
        <v>68</v>
      </c>
      <c r="D333" s="248" t="s">
        <v>68</v>
      </c>
      <c r="E333" s="245"/>
      <c r="F333" s="246"/>
      <c r="G333" s="247"/>
      <c r="H333" s="247"/>
    </row>
    <row r="334" spans="1:8" ht="16.5">
      <c r="A334" s="206"/>
      <c r="B334" s="243"/>
      <c r="C334" s="248"/>
      <c r="D334" s="249"/>
      <c r="E334" s="245"/>
      <c r="F334" s="246"/>
      <c r="G334" s="247"/>
      <c r="H334" s="247"/>
    </row>
    <row r="335" spans="1:8" ht="17.25">
      <c r="A335" s="206"/>
      <c r="B335" s="243"/>
      <c r="C335" s="250">
        <f>Тепло!J338</f>
        <v>3.5926656206896554</v>
      </c>
      <c r="D335" s="250">
        <f>Тепло!J337</f>
        <v>3.9938767758620695</v>
      </c>
      <c r="E335" s="245"/>
      <c r="F335" s="246"/>
      <c r="G335" s="247"/>
      <c r="H335" s="247"/>
    </row>
    <row r="336" spans="1:8" ht="17.25">
      <c r="A336" s="206"/>
      <c r="B336" s="243"/>
      <c r="C336" s="209" t="s">
        <v>69</v>
      </c>
      <c r="D336" s="209" t="s">
        <v>69</v>
      </c>
      <c r="E336" s="245"/>
      <c r="F336" s="246"/>
      <c r="G336" s="247"/>
      <c r="H336" s="247"/>
    </row>
    <row r="337" spans="1:8" ht="33.75">
      <c r="A337" s="251"/>
      <c r="B337" s="253" t="s">
        <v>78</v>
      </c>
      <c r="C337" s="257"/>
      <c r="D337" s="257"/>
      <c r="E337" s="258">
        <f>E327+E330+E332</f>
        <v>3679.837736896552</v>
      </c>
      <c r="F337" s="259">
        <f>F327+F330+F332</f>
        <v>1858.53826862069</v>
      </c>
      <c r="G337" s="260">
        <f>G327+G330+G332</f>
        <v>4043.97334862069</v>
      </c>
      <c r="H337" s="261">
        <f>H327+H330+H332</f>
        <v>2050.0558137931034</v>
      </c>
    </row>
    <row r="346" ht="72" customHeight="1"/>
    <row r="347" ht="12.75" customHeight="1" hidden="1"/>
    <row r="348" ht="12.75" customHeight="1" hidden="1"/>
    <row r="350" spans="2:8" ht="17.25">
      <c r="B350" s="204" t="s">
        <v>47</v>
      </c>
      <c r="C350" s="205"/>
      <c r="F350" s="82" t="s">
        <v>41</v>
      </c>
      <c r="H350" s="204" t="s">
        <v>48</v>
      </c>
    </row>
    <row r="351" spans="1:8" ht="17.25">
      <c r="A351" s="206" t="s">
        <v>3</v>
      </c>
      <c r="B351" s="206" t="s">
        <v>4</v>
      </c>
      <c r="C351" s="207" t="s">
        <v>49</v>
      </c>
      <c r="D351" s="207"/>
      <c r="E351" s="208" t="s">
        <v>50</v>
      </c>
      <c r="F351" s="208"/>
      <c r="G351" s="206" t="s">
        <v>51</v>
      </c>
      <c r="H351" s="206"/>
    </row>
    <row r="352" spans="1:8" ht="17.25">
      <c r="A352" s="206"/>
      <c r="B352" s="206"/>
      <c r="C352" s="209" t="s">
        <v>52</v>
      </c>
      <c r="D352" s="209"/>
      <c r="E352" s="208"/>
      <c r="F352" s="208"/>
      <c r="G352" s="206"/>
      <c r="H352" s="206"/>
    </row>
    <row r="353" spans="1:8" ht="17.25">
      <c r="A353" s="206"/>
      <c r="B353" s="206"/>
      <c r="C353" s="208" t="s">
        <v>50</v>
      </c>
      <c r="D353" s="208" t="s">
        <v>51</v>
      </c>
      <c r="E353" s="210" t="s">
        <v>53</v>
      </c>
      <c r="F353" s="210" t="s">
        <v>54</v>
      </c>
      <c r="G353" s="211" t="s">
        <v>53</v>
      </c>
      <c r="H353" s="212" t="s">
        <v>54</v>
      </c>
    </row>
    <row r="354" spans="1:8" ht="17.25">
      <c r="A354" s="206"/>
      <c r="B354" s="206"/>
      <c r="C354" s="208"/>
      <c r="D354" s="208"/>
      <c r="E354" s="213" t="s">
        <v>55</v>
      </c>
      <c r="F354" s="213" t="s">
        <v>56</v>
      </c>
      <c r="G354" s="214" t="s">
        <v>55</v>
      </c>
      <c r="H354" s="215" t="s">
        <v>56</v>
      </c>
    </row>
    <row r="355" spans="1:8" ht="17.25">
      <c r="A355" s="214"/>
      <c r="B355" s="206" t="s">
        <v>57</v>
      </c>
      <c r="C355" s="206"/>
      <c r="D355" s="206"/>
      <c r="E355" s="206"/>
      <c r="F355" s="206"/>
      <c r="G355" s="206"/>
      <c r="H355" s="206"/>
    </row>
    <row r="356" spans="1:8" ht="66.75">
      <c r="A356" s="215">
        <v>1</v>
      </c>
      <c r="B356" s="262" t="s">
        <v>58</v>
      </c>
      <c r="C356" s="263">
        <v>0.03</v>
      </c>
      <c r="D356" s="263">
        <v>0.03</v>
      </c>
      <c r="E356" s="264">
        <f>C356*120</f>
        <v>3.5999999999999996</v>
      </c>
      <c r="F356" s="265">
        <f>E356/1.8</f>
        <v>1.9999999999999998</v>
      </c>
      <c r="G356" s="266">
        <f>D356*120</f>
        <v>3.5999999999999996</v>
      </c>
      <c r="H356" s="265">
        <f>G356/1.8</f>
        <v>1.9999999999999998</v>
      </c>
    </row>
    <row r="357" spans="1:8" ht="66.75">
      <c r="A357" s="221">
        <v>2</v>
      </c>
      <c r="B357" s="222" t="s">
        <v>59</v>
      </c>
      <c r="C357" s="223">
        <v>1.69</v>
      </c>
      <c r="D357" s="223">
        <v>1.69</v>
      </c>
      <c r="E357" s="224">
        <f>C357*300</f>
        <v>507</v>
      </c>
      <c r="F357" s="225">
        <f>E357/2</f>
        <v>253.5</v>
      </c>
      <c r="G357" s="226">
        <f>D357*300</f>
        <v>507</v>
      </c>
      <c r="H357" s="227">
        <f>G357/2</f>
        <v>253.5</v>
      </c>
    </row>
    <row r="358" spans="1:8" ht="50.25">
      <c r="A358" s="221">
        <v>3</v>
      </c>
      <c r="B358" s="222" t="s">
        <v>60</v>
      </c>
      <c r="C358" s="223">
        <v>631</v>
      </c>
      <c r="D358" s="223">
        <v>717</v>
      </c>
      <c r="E358" s="224">
        <f>F358*1.8</f>
        <v>2606.661</v>
      </c>
      <c r="F358" s="225">
        <f>C358*2.7*0.85</f>
        <v>1448.145</v>
      </c>
      <c r="G358" s="226">
        <f>H358*1.8</f>
        <v>2961.927</v>
      </c>
      <c r="H358" s="227">
        <f>D358*2.7*0.85</f>
        <v>1645.515</v>
      </c>
    </row>
    <row r="359" spans="1:8" ht="17.25">
      <c r="A359" s="221"/>
      <c r="B359" s="222" t="s">
        <v>61</v>
      </c>
      <c r="C359" s="223"/>
      <c r="D359" s="223"/>
      <c r="E359" s="224">
        <f>SUM(E356:E358)</f>
        <v>3117.261</v>
      </c>
      <c r="F359" s="224">
        <f>SUM(F356:F358)</f>
        <v>1703.645</v>
      </c>
      <c r="G359" s="224">
        <f>SUM(G356:G358)</f>
        <v>3472.527</v>
      </c>
      <c r="H359" s="228">
        <f>SUM(H356:H358)</f>
        <v>1901.015</v>
      </c>
    </row>
    <row r="360" spans="1:8" ht="33.75">
      <c r="A360" s="214"/>
      <c r="B360" s="230" t="s">
        <v>65</v>
      </c>
      <c r="C360" s="238"/>
      <c r="D360" s="238"/>
      <c r="E360" s="239">
        <f>E359*1.05</f>
        <v>3273.12405</v>
      </c>
      <c r="F360" s="239">
        <f>F359*1.05</f>
        <v>1788.82725</v>
      </c>
      <c r="G360" s="240">
        <f>G359*1.05</f>
        <v>3646.15335</v>
      </c>
      <c r="H360" s="241">
        <f>H359*1.05</f>
        <v>1996.0657500000002</v>
      </c>
    </row>
    <row r="361" spans="1:8" ht="17.25">
      <c r="A361" s="211"/>
      <c r="B361" s="242" t="s">
        <v>66</v>
      </c>
      <c r="C361" s="242"/>
      <c r="D361" s="242"/>
      <c r="E361" s="242"/>
      <c r="F361" s="242"/>
      <c r="G361" s="242"/>
      <c r="H361" s="242"/>
    </row>
    <row r="362" spans="1:8" ht="17.25">
      <c r="A362" s="206"/>
      <c r="B362" s="243" t="s">
        <v>67</v>
      </c>
      <c r="C362" s="244">
        <f>Тепло!J365</f>
        <v>1.4403978620689657</v>
      </c>
      <c r="D362" s="244">
        <f>Тепло!J364</f>
        <v>1.6161287586206896</v>
      </c>
      <c r="E362" s="245">
        <f>C365*140</f>
        <v>714.1584370344829</v>
      </c>
      <c r="F362" s="246">
        <f>C362*140</f>
        <v>201.6557006896552</v>
      </c>
      <c r="G362" s="247">
        <f>D365*140</f>
        <v>781.8148322068965</v>
      </c>
      <c r="H362" s="247">
        <f>D362*140</f>
        <v>226.25802620689655</v>
      </c>
    </row>
    <row r="363" spans="1:8" ht="12.75">
      <c r="A363" s="206"/>
      <c r="B363" s="243"/>
      <c r="C363" s="248" t="s">
        <v>68</v>
      </c>
      <c r="D363" s="248" t="s">
        <v>68</v>
      </c>
      <c r="E363" s="245"/>
      <c r="F363" s="246"/>
      <c r="G363" s="247"/>
      <c r="H363" s="247"/>
    </row>
    <row r="364" spans="1:8" ht="16.5">
      <c r="A364" s="206"/>
      <c r="B364" s="243"/>
      <c r="C364" s="248"/>
      <c r="D364" s="249"/>
      <c r="E364" s="245"/>
      <c r="F364" s="246"/>
      <c r="G364" s="247"/>
      <c r="H364" s="247"/>
    </row>
    <row r="365" spans="1:8" ht="17.25">
      <c r="A365" s="206"/>
      <c r="B365" s="243"/>
      <c r="C365" s="250">
        <f>Тепло!J368</f>
        <v>5.101131693103449</v>
      </c>
      <c r="D365" s="250">
        <f>Тепло!J367</f>
        <v>5.58439165862069</v>
      </c>
      <c r="E365" s="245"/>
      <c r="F365" s="246"/>
      <c r="G365" s="247"/>
      <c r="H365" s="247"/>
    </row>
    <row r="366" spans="1:8" ht="17.25">
      <c r="A366" s="206"/>
      <c r="B366" s="243"/>
      <c r="C366" s="209" t="s">
        <v>69</v>
      </c>
      <c r="D366" s="209" t="s">
        <v>69</v>
      </c>
      <c r="E366" s="245"/>
      <c r="F366" s="246"/>
      <c r="G366" s="247"/>
      <c r="H366" s="247"/>
    </row>
    <row r="367" spans="1:8" ht="33.75">
      <c r="A367" s="251"/>
      <c r="B367" s="253" t="s">
        <v>78</v>
      </c>
      <c r="C367" s="257"/>
      <c r="D367" s="257"/>
      <c r="E367" s="258">
        <f>E357+E360+E362</f>
        <v>4494.282487034483</v>
      </c>
      <c r="F367" s="259">
        <f>F357+F360+F362</f>
        <v>2243.9829506896554</v>
      </c>
      <c r="G367" s="260">
        <f>G357+G360+G362</f>
        <v>4934.968182206897</v>
      </c>
      <c r="H367" s="261">
        <f>H357+H360+H362</f>
        <v>2475.8237762068966</v>
      </c>
    </row>
    <row r="370" spans="249:256" s="1" customFormat="1" ht="12.75">
      <c r="IO370"/>
      <c r="IP370"/>
      <c r="IQ370"/>
      <c r="IR370"/>
      <c r="IS370"/>
      <c r="IT370"/>
      <c r="IU370"/>
      <c r="IV370"/>
    </row>
    <row r="372" ht="12" customHeight="1"/>
    <row r="373" ht="12.75" hidden="1"/>
    <row r="374" ht="12.75" hidden="1"/>
    <row r="375" ht="12.75" hidden="1"/>
    <row r="376" ht="12.75" hidden="1"/>
    <row r="377" ht="12.75" hidden="1"/>
    <row r="378" ht="12.75" customHeight="1" hidden="1"/>
    <row r="379" ht="9.75" customHeight="1"/>
    <row r="380" spans="2:8" ht="17.25">
      <c r="B380" s="204" t="s">
        <v>47</v>
      </c>
      <c r="C380" s="205"/>
      <c r="F380" s="82" t="s">
        <v>42</v>
      </c>
      <c r="H380" s="204" t="s">
        <v>48</v>
      </c>
    </row>
    <row r="381" spans="1:8" ht="17.25">
      <c r="A381" s="206" t="s">
        <v>3</v>
      </c>
      <c r="B381" s="206" t="s">
        <v>4</v>
      </c>
      <c r="C381" s="207" t="s">
        <v>49</v>
      </c>
      <c r="D381" s="207"/>
      <c r="E381" s="208" t="s">
        <v>50</v>
      </c>
      <c r="F381" s="208"/>
      <c r="G381" s="206" t="s">
        <v>51</v>
      </c>
      <c r="H381" s="206"/>
    </row>
    <row r="382" spans="1:8" ht="17.25">
      <c r="A382" s="206"/>
      <c r="B382" s="206"/>
      <c r="C382" s="209" t="s">
        <v>52</v>
      </c>
      <c r="D382" s="209"/>
      <c r="E382" s="208"/>
      <c r="F382" s="208"/>
      <c r="G382" s="206"/>
      <c r="H382" s="206"/>
    </row>
    <row r="383" spans="1:8" ht="17.25">
      <c r="A383" s="206"/>
      <c r="B383" s="206"/>
      <c r="C383" s="208" t="s">
        <v>50</v>
      </c>
      <c r="D383" s="208" t="s">
        <v>51</v>
      </c>
      <c r="E383" s="210" t="s">
        <v>53</v>
      </c>
      <c r="F383" s="210" t="s">
        <v>54</v>
      </c>
      <c r="G383" s="211" t="s">
        <v>53</v>
      </c>
      <c r="H383" s="212" t="s">
        <v>54</v>
      </c>
    </row>
    <row r="384" spans="1:8" ht="17.25">
      <c r="A384" s="206"/>
      <c r="B384" s="206"/>
      <c r="C384" s="208"/>
      <c r="D384" s="208"/>
      <c r="E384" s="213" t="s">
        <v>55</v>
      </c>
      <c r="F384" s="213" t="s">
        <v>56</v>
      </c>
      <c r="G384" s="214" t="s">
        <v>55</v>
      </c>
      <c r="H384" s="215" t="s">
        <v>56</v>
      </c>
    </row>
    <row r="385" spans="1:8" ht="17.25">
      <c r="A385" s="214"/>
      <c r="B385" s="206" t="s">
        <v>57</v>
      </c>
      <c r="C385" s="206"/>
      <c r="D385" s="206"/>
      <c r="E385" s="206"/>
      <c r="F385" s="206"/>
      <c r="G385" s="206"/>
      <c r="H385" s="206"/>
    </row>
    <row r="386" spans="1:8" ht="66.75">
      <c r="A386" s="215">
        <v>1</v>
      </c>
      <c r="B386" s="262" t="s">
        <v>58</v>
      </c>
      <c r="C386" s="263">
        <v>1.32</v>
      </c>
      <c r="D386" s="263">
        <v>2.2</v>
      </c>
      <c r="E386" s="264">
        <f>C386*120</f>
        <v>158.4</v>
      </c>
      <c r="F386" s="265">
        <f>E386/1.8</f>
        <v>88</v>
      </c>
      <c r="G386" s="266">
        <f>D386*120</f>
        <v>264</v>
      </c>
      <c r="H386" s="266">
        <f>G386/2</f>
        <v>132</v>
      </c>
    </row>
    <row r="387" spans="1:8" ht="66.75">
      <c r="A387" s="221">
        <v>2</v>
      </c>
      <c r="B387" s="222" t="s">
        <v>59</v>
      </c>
      <c r="C387" s="223">
        <v>9.13</v>
      </c>
      <c r="D387" s="223">
        <v>10.4</v>
      </c>
      <c r="E387" s="224">
        <f>C387*300</f>
        <v>2739.0000000000005</v>
      </c>
      <c r="F387" s="225">
        <f>E387/2.2</f>
        <v>1245</v>
      </c>
      <c r="G387" s="226">
        <f>D387*300</f>
        <v>3120</v>
      </c>
      <c r="H387" s="227">
        <f>G387/2.2</f>
        <v>1418.181818181818</v>
      </c>
    </row>
    <row r="388" spans="1:8" ht="50.25">
      <c r="A388" s="221">
        <v>3</v>
      </c>
      <c r="B388" s="222" t="s">
        <v>60</v>
      </c>
      <c r="C388" s="223">
        <v>2941</v>
      </c>
      <c r="D388" s="223">
        <v>3988</v>
      </c>
      <c r="E388" s="224">
        <f>F388*2.05</f>
        <v>13836.66975</v>
      </c>
      <c r="F388" s="225">
        <f>C388*2.7*0.85</f>
        <v>6749.595</v>
      </c>
      <c r="G388" s="226">
        <f>H388*2.1</f>
        <v>19220.166</v>
      </c>
      <c r="H388" s="227">
        <f>D388*2.7*0.85</f>
        <v>9152.460000000001</v>
      </c>
    </row>
    <row r="389" spans="1:8" ht="17.25">
      <c r="A389" s="221"/>
      <c r="B389" s="222" t="s">
        <v>61</v>
      </c>
      <c r="C389" s="223"/>
      <c r="D389" s="223"/>
      <c r="E389" s="224">
        <f>SUM(E386:E388)</f>
        <v>16734.069750000002</v>
      </c>
      <c r="F389" s="224">
        <f>SUM(F386:F388)</f>
        <v>8082.595</v>
      </c>
      <c r="G389" s="224">
        <f>SUM(G386:G388)</f>
        <v>22604.166</v>
      </c>
      <c r="H389" s="228">
        <f>SUM(H386:H388)</f>
        <v>10702.641818181819</v>
      </c>
    </row>
    <row r="390" spans="1:8" ht="33.75">
      <c r="A390" s="229"/>
      <c r="B390" s="230" t="s">
        <v>62</v>
      </c>
      <c r="C390" s="231"/>
      <c r="D390" s="231"/>
      <c r="E390" s="232">
        <f>E389*1.05</f>
        <v>17570.773237500005</v>
      </c>
      <c r="F390" s="232">
        <f>F389*1.05</f>
        <v>8486.724750000001</v>
      </c>
      <c r="G390" s="232">
        <f>G389*1.05</f>
        <v>23734.374300000003</v>
      </c>
      <c r="H390" s="233">
        <f>H389*1.05</f>
        <v>11237.77390909091</v>
      </c>
    </row>
    <row r="391" spans="1:8" ht="17.25">
      <c r="A391" s="214"/>
      <c r="B391" s="206" t="s">
        <v>63</v>
      </c>
      <c r="C391" s="206"/>
      <c r="D391" s="206"/>
      <c r="E391" s="206"/>
      <c r="F391" s="206"/>
      <c r="G391" s="206"/>
      <c r="H391" s="206"/>
    </row>
    <row r="392" spans="1:8" ht="50.25">
      <c r="A392" s="214"/>
      <c r="B392" s="234" t="s">
        <v>64</v>
      </c>
      <c r="C392" s="213"/>
      <c r="D392" s="213"/>
      <c r="E392" s="235">
        <f>E390*0.05</f>
        <v>878.5386618750003</v>
      </c>
      <c r="F392" s="235">
        <f>F390*0.05</f>
        <v>424.3362375000001</v>
      </c>
      <c r="G392" s="236">
        <f>G390*0.05</f>
        <v>1186.7187150000002</v>
      </c>
      <c r="H392" s="237">
        <f>H390*0.05</f>
        <v>561.8886954545455</v>
      </c>
    </row>
    <row r="393" spans="1:8" ht="33.75">
      <c r="A393" s="214"/>
      <c r="B393" s="230" t="s">
        <v>65</v>
      </c>
      <c r="C393" s="238"/>
      <c r="D393" s="238"/>
      <c r="E393" s="239">
        <f>E392*1.05</f>
        <v>922.4655949687505</v>
      </c>
      <c r="F393" s="239">
        <f>F392*1.05</f>
        <v>445.5530493750001</v>
      </c>
      <c r="G393" s="240">
        <f>G392*1.05</f>
        <v>1246.0546507500003</v>
      </c>
      <c r="H393" s="241">
        <f>H392*1.05</f>
        <v>589.9831302272728</v>
      </c>
    </row>
    <row r="394" spans="1:8" ht="17.25">
      <c r="A394" s="211"/>
      <c r="B394" s="242" t="s">
        <v>66</v>
      </c>
      <c r="C394" s="242"/>
      <c r="D394" s="242"/>
      <c r="E394" s="242"/>
      <c r="F394" s="242"/>
      <c r="G394" s="242"/>
      <c r="H394" s="242"/>
    </row>
    <row r="395" spans="1:8" ht="17.25">
      <c r="A395" s="206"/>
      <c r="B395" s="243" t="s">
        <v>67</v>
      </c>
      <c r="C395" s="244">
        <f>Тепло!J398</f>
        <v>14.88749834482759</v>
      </c>
      <c r="D395" s="244">
        <f>Тепло!J397</f>
        <v>27.24785813793104</v>
      </c>
      <c r="E395" s="245">
        <f>C398*140</f>
        <v>7019.2841126896565</v>
      </c>
      <c r="F395" s="246">
        <f>C395*140</f>
        <v>2084.2497682758626</v>
      </c>
      <c r="G395" s="247">
        <f>D398*140</f>
        <v>12212.938536206899</v>
      </c>
      <c r="H395" s="247">
        <f>D395*140</f>
        <v>3814.7001393103455</v>
      </c>
    </row>
    <row r="396" spans="1:8" ht="12.75">
      <c r="A396" s="206"/>
      <c r="B396" s="243"/>
      <c r="C396" s="248" t="s">
        <v>68</v>
      </c>
      <c r="D396" s="248" t="s">
        <v>68</v>
      </c>
      <c r="E396" s="245"/>
      <c r="F396" s="246"/>
      <c r="G396" s="247"/>
      <c r="H396" s="247"/>
    </row>
    <row r="397" spans="1:8" ht="16.5">
      <c r="A397" s="206"/>
      <c r="B397" s="243"/>
      <c r="C397" s="248"/>
      <c r="D397" s="249"/>
      <c r="E397" s="245"/>
      <c r="F397" s="246"/>
      <c r="G397" s="247"/>
      <c r="H397" s="247"/>
    </row>
    <row r="398" spans="1:8" ht="17.25">
      <c r="A398" s="206"/>
      <c r="B398" s="243"/>
      <c r="C398" s="250">
        <f>Тепло!J401</f>
        <v>50.13774366206898</v>
      </c>
      <c r="D398" s="250">
        <f>Тепло!J400</f>
        <v>87.2352752586207</v>
      </c>
      <c r="E398" s="245"/>
      <c r="F398" s="246"/>
      <c r="G398" s="247"/>
      <c r="H398" s="247"/>
    </row>
    <row r="399" spans="1:8" ht="17.25">
      <c r="A399" s="206"/>
      <c r="B399" s="243"/>
      <c r="C399" s="209" t="s">
        <v>69</v>
      </c>
      <c r="D399" s="209" t="s">
        <v>69</v>
      </c>
      <c r="E399" s="245"/>
      <c r="F399" s="246"/>
      <c r="G399" s="247"/>
      <c r="H399" s="247"/>
    </row>
    <row r="400" spans="1:8" ht="33.75">
      <c r="A400" s="251"/>
      <c r="B400" s="253" t="s">
        <v>78</v>
      </c>
      <c r="C400" s="257"/>
      <c r="D400" s="257"/>
      <c r="E400" s="258">
        <f>E390+E393+E395</f>
        <v>25512.522945158413</v>
      </c>
      <c r="F400" s="259">
        <f>F390+F393+F395</f>
        <v>11016.527567650863</v>
      </c>
      <c r="G400" s="260">
        <f>G390+G393+G395</f>
        <v>37193.3674869569</v>
      </c>
      <c r="H400" s="261">
        <f>H390+H393+H395</f>
        <v>15642.457178628529</v>
      </c>
    </row>
    <row r="402" ht="3" customHeight="1"/>
    <row r="409" ht="12.75" hidden="1"/>
    <row r="410" ht="12.75" hidden="1"/>
    <row r="411" ht="12.75" hidden="1"/>
    <row r="412" ht="24" customHeight="1"/>
    <row r="413" spans="2:8" ht="17.25">
      <c r="B413" s="204" t="s">
        <v>47</v>
      </c>
      <c r="C413" s="205"/>
      <c r="F413" s="82" t="s">
        <v>43</v>
      </c>
      <c r="H413" s="204" t="s">
        <v>48</v>
      </c>
    </row>
    <row r="414" spans="1:8" ht="17.25">
      <c r="A414" s="206" t="s">
        <v>3</v>
      </c>
      <c r="B414" s="206" t="s">
        <v>4</v>
      </c>
      <c r="C414" s="207" t="s">
        <v>49</v>
      </c>
      <c r="D414" s="207"/>
      <c r="E414" s="208" t="s">
        <v>50</v>
      </c>
      <c r="F414" s="208"/>
      <c r="G414" s="206" t="s">
        <v>51</v>
      </c>
      <c r="H414" s="206"/>
    </row>
    <row r="415" spans="1:8" ht="17.25">
      <c r="A415" s="206"/>
      <c r="B415" s="206"/>
      <c r="C415" s="209" t="s">
        <v>52</v>
      </c>
      <c r="D415" s="209"/>
      <c r="E415" s="208"/>
      <c r="F415" s="208"/>
      <c r="G415" s="206"/>
      <c r="H415" s="206"/>
    </row>
    <row r="416" spans="1:8" ht="17.25">
      <c r="A416" s="206"/>
      <c r="B416" s="206"/>
      <c r="C416" s="208" t="s">
        <v>50</v>
      </c>
      <c r="D416" s="208" t="s">
        <v>51</v>
      </c>
      <c r="E416" s="210" t="s">
        <v>53</v>
      </c>
      <c r="F416" s="210" t="s">
        <v>54</v>
      </c>
      <c r="G416" s="211" t="s">
        <v>53</v>
      </c>
      <c r="H416" s="212" t="s">
        <v>54</v>
      </c>
    </row>
    <row r="417" spans="1:8" ht="17.25">
      <c r="A417" s="206"/>
      <c r="B417" s="206"/>
      <c r="C417" s="208"/>
      <c r="D417" s="208"/>
      <c r="E417" s="213" t="s">
        <v>55</v>
      </c>
      <c r="F417" s="213" t="s">
        <v>56</v>
      </c>
      <c r="G417" s="214" t="s">
        <v>55</v>
      </c>
      <c r="H417" s="215" t="s">
        <v>56</v>
      </c>
    </row>
    <row r="418" spans="1:8" ht="17.25">
      <c r="A418" s="214"/>
      <c r="B418" s="206" t="s">
        <v>57</v>
      </c>
      <c r="C418" s="206"/>
      <c r="D418" s="206"/>
      <c r="E418" s="206"/>
      <c r="F418" s="206"/>
      <c r="G418" s="206"/>
      <c r="H418" s="206"/>
    </row>
    <row r="419" spans="1:8" ht="12.75" hidden="1">
      <c r="A419" s="215">
        <v>1</v>
      </c>
      <c r="B419" s="262" t="s">
        <v>58</v>
      </c>
      <c r="C419" s="263">
        <v>0</v>
      </c>
      <c r="D419" s="263">
        <v>0</v>
      </c>
      <c r="E419" s="264">
        <f>C419*120</f>
        <v>0</v>
      </c>
      <c r="F419" s="265">
        <f>E419/2.4</f>
        <v>0</v>
      </c>
      <c r="G419" s="266">
        <f>D419*120</f>
        <v>0</v>
      </c>
      <c r="H419" s="266">
        <f>G419/2.3</f>
        <v>0</v>
      </c>
    </row>
    <row r="420" spans="1:8" ht="66.75">
      <c r="A420" s="221">
        <v>2</v>
      </c>
      <c r="B420" s="222" t="s">
        <v>59</v>
      </c>
      <c r="C420" s="223">
        <v>1.1</v>
      </c>
      <c r="D420" s="223">
        <v>1.1</v>
      </c>
      <c r="E420" s="224">
        <f>C420*300</f>
        <v>330</v>
      </c>
      <c r="F420" s="225">
        <f>E420/1.8</f>
        <v>183.33333333333334</v>
      </c>
      <c r="G420" s="226">
        <f>D420*300</f>
        <v>330</v>
      </c>
      <c r="H420" s="227">
        <f>G420/1.8</f>
        <v>183.33333333333334</v>
      </c>
    </row>
    <row r="421" spans="1:8" ht="50.25">
      <c r="A421" s="221">
        <v>3</v>
      </c>
      <c r="B421" s="222" t="s">
        <v>60</v>
      </c>
      <c r="C421" s="223">
        <v>367</v>
      </c>
      <c r="D421" s="223">
        <v>450</v>
      </c>
      <c r="E421" s="224">
        <f>F421*1.8</f>
        <v>1516.0770000000002</v>
      </c>
      <c r="F421" s="225">
        <f>C421*2.7*0.85</f>
        <v>842.2650000000001</v>
      </c>
      <c r="G421" s="226">
        <f>H421*1.8</f>
        <v>1858.95</v>
      </c>
      <c r="H421" s="227">
        <f>D421*2.7*0.85</f>
        <v>1032.75</v>
      </c>
    </row>
    <row r="422" spans="1:8" ht="17.25">
      <c r="A422" s="221"/>
      <c r="B422" s="222" t="s">
        <v>61</v>
      </c>
      <c r="C422" s="223"/>
      <c r="D422" s="223"/>
      <c r="E422" s="224">
        <f>SUM(E419:E421)</f>
        <v>1846.0770000000002</v>
      </c>
      <c r="F422" s="224">
        <f>SUM(F419:F421)</f>
        <v>1025.5983333333334</v>
      </c>
      <c r="G422" s="224">
        <f>SUM(G419:G421)</f>
        <v>2188.95</v>
      </c>
      <c r="H422" s="228">
        <f>SUM(H419:H421)</f>
        <v>1216.0833333333333</v>
      </c>
    </row>
    <row r="423" spans="1:8" ht="33.75">
      <c r="A423" s="229"/>
      <c r="B423" s="230" t="s">
        <v>62</v>
      </c>
      <c r="C423" s="231"/>
      <c r="D423" s="231"/>
      <c r="E423" s="232">
        <f>E422*1.05</f>
        <v>1938.3808500000002</v>
      </c>
      <c r="F423" s="232">
        <f>F422*1.05</f>
        <v>1076.87825</v>
      </c>
      <c r="G423" s="232">
        <f>G422*1.05</f>
        <v>2298.3975</v>
      </c>
      <c r="H423" s="233">
        <f>H422*1.05</f>
        <v>1276.8875</v>
      </c>
    </row>
    <row r="424" spans="1:8" ht="17.25">
      <c r="A424" s="214"/>
      <c r="B424" s="206" t="s">
        <v>63</v>
      </c>
      <c r="C424" s="206"/>
      <c r="D424" s="206"/>
      <c r="E424" s="206"/>
      <c r="F424" s="206"/>
      <c r="G424" s="206"/>
      <c r="H424" s="206"/>
    </row>
    <row r="425" spans="1:8" ht="50.25">
      <c r="A425" s="214"/>
      <c r="B425" s="234" t="s">
        <v>64</v>
      </c>
      <c r="C425" s="213"/>
      <c r="D425" s="213"/>
      <c r="E425" s="235">
        <f>E423*0.05</f>
        <v>96.91904250000002</v>
      </c>
      <c r="F425" s="235">
        <f>F423*0.05</f>
        <v>53.8439125</v>
      </c>
      <c r="G425" s="236">
        <f>G423*0.05</f>
        <v>114.919875</v>
      </c>
      <c r="H425" s="237">
        <f>H423*0.05</f>
        <v>63.84437500000001</v>
      </c>
    </row>
    <row r="426" spans="1:8" ht="33.75">
      <c r="A426" s="214"/>
      <c r="B426" s="230" t="s">
        <v>65</v>
      </c>
      <c r="C426" s="238"/>
      <c r="D426" s="238"/>
      <c r="E426" s="239">
        <f>E425*1.05</f>
        <v>101.76499462500003</v>
      </c>
      <c r="F426" s="239">
        <f>F425*1.05</f>
        <v>56.536108125000005</v>
      </c>
      <c r="G426" s="240">
        <f>G425*1.05</f>
        <v>120.66586875000002</v>
      </c>
      <c r="H426" s="241">
        <f>H425*1.05</f>
        <v>67.03659375000001</v>
      </c>
    </row>
    <row r="427" spans="1:8" ht="17.25">
      <c r="A427" s="211"/>
      <c r="B427" s="242" t="s">
        <v>66</v>
      </c>
      <c r="C427" s="242"/>
      <c r="D427" s="242"/>
      <c r="E427" s="242"/>
      <c r="F427" s="242"/>
      <c r="G427" s="242"/>
      <c r="H427" s="242"/>
    </row>
    <row r="428" spans="1:8" ht="17.25">
      <c r="A428" s="206"/>
      <c r="B428" s="243" t="s">
        <v>67</v>
      </c>
      <c r="C428" s="244">
        <f>Тепло!J431</f>
        <v>0.7610927586206897</v>
      </c>
      <c r="D428" s="244">
        <f>Тепло!J430</f>
        <v>0.9321703448275864</v>
      </c>
      <c r="E428" s="245">
        <f>C431*140</f>
        <v>389.7329244827587</v>
      </c>
      <c r="F428" s="246">
        <f>C428*140</f>
        <v>106.55298620689656</v>
      </c>
      <c r="G428" s="247">
        <f>D431*140</f>
        <v>455.5977951724139</v>
      </c>
      <c r="H428" s="247">
        <f>D428*140</f>
        <v>130.5038482758621</v>
      </c>
    </row>
    <row r="429" spans="1:8" ht="12.75">
      <c r="A429" s="206"/>
      <c r="B429" s="243"/>
      <c r="C429" s="248" t="s">
        <v>68</v>
      </c>
      <c r="D429" s="248" t="s">
        <v>68</v>
      </c>
      <c r="E429" s="245"/>
      <c r="F429" s="246"/>
      <c r="G429" s="247"/>
      <c r="H429" s="247"/>
    </row>
    <row r="430" spans="1:8" ht="16.5">
      <c r="A430" s="206"/>
      <c r="B430" s="243"/>
      <c r="C430" s="248"/>
      <c r="D430" s="249"/>
      <c r="E430" s="245"/>
      <c r="F430" s="246"/>
      <c r="G430" s="247"/>
      <c r="H430" s="247"/>
    </row>
    <row r="431" spans="1:8" ht="17.25">
      <c r="A431" s="206"/>
      <c r="B431" s="243"/>
      <c r="C431" s="250">
        <f>Тепло!J434</f>
        <v>2.7838066034482765</v>
      </c>
      <c r="D431" s="250">
        <f>Тепло!J433</f>
        <v>3.254269965517242</v>
      </c>
      <c r="E431" s="245"/>
      <c r="F431" s="246"/>
      <c r="G431" s="247"/>
      <c r="H431" s="247"/>
    </row>
    <row r="432" spans="1:8" ht="17.25">
      <c r="A432" s="206"/>
      <c r="B432" s="243"/>
      <c r="C432" s="209" t="s">
        <v>69</v>
      </c>
      <c r="D432" s="209" t="s">
        <v>69</v>
      </c>
      <c r="E432" s="245"/>
      <c r="F432" s="246"/>
      <c r="G432" s="247"/>
      <c r="H432" s="247"/>
    </row>
    <row r="433" spans="1:8" ht="33.75">
      <c r="A433" s="251"/>
      <c r="B433" s="253" t="s">
        <v>78</v>
      </c>
      <c r="C433" s="257"/>
      <c r="D433" s="257"/>
      <c r="E433" s="258">
        <f>E423+E426+E428</f>
        <v>2429.878769107759</v>
      </c>
      <c r="F433" s="259">
        <f>F423+F426+F428</f>
        <v>1239.9673443318966</v>
      </c>
      <c r="G433" s="260">
        <f>G423+G426+G428</f>
        <v>2874.661163922414</v>
      </c>
      <c r="H433" s="261">
        <f>H423+H426+H428</f>
        <v>1474.4279420258622</v>
      </c>
    </row>
    <row r="435" ht="31.5" customHeight="1"/>
    <row r="437" ht="12.75" hidden="1"/>
    <row r="438" ht="12.75" hidden="1"/>
    <row r="439" ht="12.75" hidden="1"/>
    <row r="440" ht="12.75" hidden="1"/>
    <row r="441" ht="12.75" hidden="1"/>
    <row r="442" ht="12.75" hidden="1"/>
    <row r="446" spans="2:256" s="126" customFormat="1" ht="17.25">
      <c r="B446" s="268" t="s">
        <v>47</v>
      </c>
      <c r="C446" s="268"/>
      <c r="F446" s="128" t="s">
        <v>45</v>
      </c>
      <c r="H446" s="268" t="s">
        <v>48</v>
      </c>
      <c r="IO446"/>
      <c r="IP446"/>
      <c r="IQ446"/>
      <c r="IR446"/>
      <c r="IS446"/>
      <c r="IT446"/>
      <c r="IU446"/>
      <c r="IV446"/>
    </row>
    <row r="447" spans="1:256" s="126" customFormat="1" ht="17.25">
      <c r="A447" s="269" t="s">
        <v>3</v>
      </c>
      <c r="B447" s="269" t="s">
        <v>4</v>
      </c>
      <c r="C447" s="270" t="s">
        <v>49</v>
      </c>
      <c r="D447" s="270"/>
      <c r="E447" s="269" t="s">
        <v>50</v>
      </c>
      <c r="F447" s="269"/>
      <c r="G447" s="269" t="s">
        <v>51</v>
      </c>
      <c r="H447" s="269"/>
      <c r="IO447"/>
      <c r="IP447"/>
      <c r="IQ447"/>
      <c r="IR447"/>
      <c r="IS447"/>
      <c r="IT447"/>
      <c r="IU447"/>
      <c r="IV447"/>
    </row>
    <row r="448" spans="1:256" s="126" customFormat="1" ht="17.25">
      <c r="A448" s="269"/>
      <c r="B448" s="269"/>
      <c r="C448" s="271" t="s">
        <v>52</v>
      </c>
      <c r="D448" s="271"/>
      <c r="E448" s="269"/>
      <c r="F448" s="269"/>
      <c r="G448" s="269"/>
      <c r="H448" s="269"/>
      <c r="IO448"/>
      <c r="IP448"/>
      <c r="IQ448"/>
      <c r="IR448"/>
      <c r="IS448"/>
      <c r="IT448"/>
      <c r="IU448"/>
      <c r="IV448"/>
    </row>
    <row r="449" spans="1:256" s="126" customFormat="1" ht="17.25">
      <c r="A449" s="269"/>
      <c r="B449" s="269"/>
      <c r="C449" s="269" t="s">
        <v>50</v>
      </c>
      <c r="D449" s="269" t="s">
        <v>51</v>
      </c>
      <c r="E449" s="272" t="s">
        <v>53</v>
      </c>
      <c r="F449" s="272" t="s">
        <v>54</v>
      </c>
      <c r="G449" s="272" t="s">
        <v>53</v>
      </c>
      <c r="H449" s="273" t="s">
        <v>54</v>
      </c>
      <c r="IO449"/>
      <c r="IP449"/>
      <c r="IQ449"/>
      <c r="IR449"/>
      <c r="IS449"/>
      <c r="IT449"/>
      <c r="IU449"/>
      <c r="IV449"/>
    </row>
    <row r="450" spans="1:256" s="126" customFormat="1" ht="17.25">
      <c r="A450" s="269"/>
      <c r="B450" s="269"/>
      <c r="C450" s="269"/>
      <c r="D450" s="269"/>
      <c r="E450" s="274" t="s">
        <v>55</v>
      </c>
      <c r="F450" s="274" t="s">
        <v>56</v>
      </c>
      <c r="G450" s="274" t="s">
        <v>55</v>
      </c>
      <c r="H450" s="271" t="s">
        <v>56</v>
      </c>
      <c r="IO450"/>
      <c r="IP450"/>
      <c r="IQ450"/>
      <c r="IR450"/>
      <c r="IS450"/>
      <c r="IT450"/>
      <c r="IU450"/>
      <c r="IV450"/>
    </row>
    <row r="451" spans="1:256" s="126" customFormat="1" ht="17.25">
      <c r="A451" s="274"/>
      <c r="B451" s="269" t="s">
        <v>57</v>
      </c>
      <c r="C451" s="269"/>
      <c r="D451" s="269"/>
      <c r="E451" s="269"/>
      <c r="F451" s="269"/>
      <c r="G451" s="269"/>
      <c r="H451" s="269"/>
      <c r="IO451"/>
      <c r="IP451"/>
      <c r="IQ451"/>
      <c r="IR451"/>
      <c r="IS451"/>
      <c r="IT451"/>
      <c r="IU451"/>
      <c r="IV451"/>
    </row>
    <row r="452" spans="1:256" s="126" customFormat="1" ht="12.75" hidden="1">
      <c r="A452" s="271">
        <v>1</v>
      </c>
      <c r="B452" s="275" t="s">
        <v>58</v>
      </c>
      <c r="C452" s="276">
        <v>0</v>
      </c>
      <c r="D452" s="276">
        <v>0</v>
      </c>
      <c r="E452" s="277">
        <f>C452*120</f>
        <v>0</v>
      </c>
      <c r="F452" s="278">
        <f>E452/2.5</f>
        <v>0</v>
      </c>
      <c r="G452" s="278">
        <f>D452*120</f>
        <v>0</v>
      </c>
      <c r="H452" s="278">
        <f>G452/2.4</f>
        <v>0</v>
      </c>
      <c r="IO452"/>
      <c r="IP452"/>
      <c r="IQ452"/>
      <c r="IR452"/>
      <c r="IS452"/>
      <c r="IT452"/>
      <c r="IU452"/>
      <c r="IV452"/>
    </row>
    <row r="453" spans="1:256" s="126" customFormat="1" ht="66.75">
      <c r="A453" s="279">
        <v>2</v>
      </c>
      <c r="B453" s="280" t="s">
        <v>59</v>
      </c>
      <c r="C453" s="281">
        <v>1.53</v>
      </c>
      <c r="D453" s="281">
        <v>1.53</v>
      </c>
      <c r="E453" s="282">
        <f>C453*300</f>
        <v>459</v>
      </c>
      <c r="F453" s="283">
        <f>E453/1.8</f>
        <v>255</v>
      </c>
      <c r="G453" s="283">
        <f>D453*300</f>
        <v>459</v>
      </c>
      <c r="H453" s="284">
        <f>G453/1.8</f>
        <v>255</v>
      </c>
      <c r="IO453"/>
      <c r="IP453"/>
      <c r="IQ453"/>
      <c r="IR453"/>
      <c r="IS453"/>
      <c r="IT453"/>
      <c r="IU453"/>
      <c r="IV453"/>
    </row>
    <row r="454" spans="1:256" s="126" customFormat="1" ht="50.25">
      <c r="A454" s="279">
        <v>3</v>
      </c>
      <c r="B454" s="280" t="s">
        <v>60</v>
      </c>
      <c r="C454" s="281">
        <v>581</v>
      </c>
      <c r="D454" s="281">
        <v>657</v>
      </c>
      <c r="E454" s="282">
        <f>F454*1.8</f>
        <v>2400.111</v>
      </c>
      <c r="F454" s="283">
        <f>C454*2.7*0.85</f>
        <v>1333.395</v>
      </c>
      <c r="G454" s="283">
        <f>H454*1.8</f>
        <v>2714.067</v>
      </c>
      <c r="H454" s="284">
        <f>D454*2.7*0.85</f>
        <v>1507.815</v>
      </c>
      <c r="IO454"/>
      <c r="IP454"/>
      <c r="IQ454"/>
      <c r="IR454"/>
      <c r="IS454"/>
      <c r="IT454"/>
      <c r="IU454"/>
      <c r="IV454"/>
    </row>
    <row r="455" spans="1:256" s="126" customFormat="1" ht="17.25">
      <c r="A455" s="279"/>
      <c r="B455" s="280" t="s">
        <v>61</v>
      </c>
      <c r="C455" s="281"/>
      <c r="D455" s="281"/>
      <c r="E455" s="282">
        <f>SUM(E452:E454)</f>
        <v>2859.111</v>
      </c>
      <c r="F455" s="282">
        <f>SUM(F452:F454)</f>
        <v>1588.395</v>
      </c>
      <c r="G455" s="282">
        <f>SUM(G452:G454)</f>
        <v>3173.067</v>
      </c>
      <c r="H455" s="285">
        <f>SUM(H452:H454)</f>
        <v>1762.815</v>
      </c>
      <c r="IO455"/>
      <c r="IP455"/>
      <c r="IQ455"/>
      <c r="IR455"/>
      <c r="IS455"/>
      <c r="IT455"/>
      <c r="IU455"/>
      <c r="IV455"/>
    </row>
    <row r="456" spans="1:256" s="126" customFormat="1" ht="33.75">
      <c r="A456" s="286"/>
      <c r="B456" s="287" t="s">
        <v>62</v>
      </c>
      <c r="C456" s="288"/>
      <c r="D456" s="288"/>
      <c r="E456" s="289">
        <f>E455*1.05</f>
        <v>3002.06655</v>
      </c>
      <c r="F456" s="289">
        <f>F455*1.05</f>
        <v>1667.81475</v>
      </c>
      <c r="G456" s="289">
        <f>G455*1.05</f>
        <v>3331.72035</v>
      </c>
      <c r="H456" s="290">
        <f>H455*1.05</f>
        <v>1850.95575</v>
      </c>
      <c r="IO456"/>
      <c r="IP456"/>
      <c r="IQ456"/>
      <c r="IR456"/>
      <c r="IS456"/>
      <c r="IT456"/>
      <c r="IU456"/>
      <c r="IV456"/>
    </row>
    <row r="457" spans="1:256" s="126" customFormat="1" ht="17.25">
      <c r="A457" s="274"/>
      <c r="B457" s="269" t="s">
        <v>63</v>
      </c>
      <c r="C457" s="269"/>
      <c r="D457" s="269"/>
      <c r="E457" s="269"/>
      <c r="F457" s="269"/>
      <c r="G457" s="269"/>
      <c r="H457" s="269"/>
      <c r="IO457"/>
      <c r="IP457"/>
      <c r="IQ457"/>
      <c r="IR457"/>
      <c r="IS457"/>
      <c r="IT457"/>
      <c r="IU457"/>
      <c r="IV457"/>
    </row>
    <row r="458" spans="1:256" s="126" customFormat="1" ht="50.25">
      <c r="A458" s="274"/>
      <c r="B458" s="291" t="s">
        <v>64</v>
      </c>
      <c r="C458" s="274"/>
      <c r="D458" s="274"/>
      <c r="E458" s="292">
        <f>E456*0.05</f>
        <v>150.1033275</v>
      </c>
      <c r="F458" s="292">
        <f>F456*0.05</f>
        <v>83.3907375</v>
      </c>
      <c r="G458" s="292">
        <f>G456*0.05</f>
        <v>166.58601750000003</v>
      </c>
      <c r="H458" s="293">
        <f>H456*0.05</f>
        <v>92.54778750000001</v>
      </c>
      <c r="IO458"/>
      <c r="IP458"/>
      <c r="IQ458"/>
      <c r="IR458"/>
      <c r="IS458"/>
      <c r="IT458"/>
      <c r="IU458"/>
      <c r="IV458"/>
    </row>
    <row r="459" spans="1:256" s="126" customFormat="1" ht="33.75">
      <c r="A459" s="274"/>
      <c r="B459" s="287" t="s">
        <v>65</v>
      </c>
      <c r="C459" s="286"/>
      <c r="D459" s="286"/>
      <c r="E459" s="294">
        <f>E458*1.05</f>
        <v>157.60849387500002</v>
      </c>
      <c r="F459" s="294">
        <f>F458*1.05</f>
        <v>87.560274375</v>
      </c>
      <c r="G459" s="294">
        <f>G458*1.05</f>
        <v>174.91531837500003</v>
      </c>
      <c r="H459" s="295">
        <f>H458*1.05</f>
        <v>97.17517687500002</v>
      </c>
      <c r="IO459"/>
      <c r="IP459"/>
      <c r="IQ459"/>
      <c r="IR459"/>
      <c r="IS459"/>
      <c r="IT459"/>
      <c r="IU459"/>
      <c r="IV459"/>
    </row>
    <row r="460" spans="1:256" s="126" customFormat="1" ht="17.25">
      <c r="A460" s="272"/>
      <c r="B460" s="270" t="s">
        <v>66</v>
      </c>
      <c r="C460" s="270"/>
      <c r="D460" s="270"/>
      <c r="E460" s="270"/>
      <c r="F460" s="270"/>
      <c r="G460" s="270"/>
      <c r="H460" s="270"/>
      <c r="IO460"/>
      <c r="IP460"/>
      <c r="IQ460"/>
      <c r="IR460"/>
      <c r="IS460"/>
      <c r="IT460"/>
      <c r="IU460"/>
      <c r="IV460"/>
    </row>
    <row r="461" spans="1:256" s="126" customFormat="1" ht="17.25">
      <c r="A461" s="269"/>
      <c r="B461" s="296" t="s">
        <v>67</v>
      </c>
      <c r="C461" s="297">
        <f>Тепло!J464</f>
        <v>1.1397202758620693</v>
      </c>
      <c r="D461" s="297">
        <f>Тепло!J463</f>
        <v>1.2965642068965517</v>
      </c>
      <c r="E461" s="298">
        <f>C464*140</f>
        <v>573.3102016551726</v>
      </c>
      <c r="F461" s="299">
        <f>C461*140</f>
        <v>159.5608386206897</v>
      </c>
      <c r="G461" s="299">
        <f>D464*140</f>
        <v>633.6951151034484</v>
      </c>
      <c r="H461" s="299">
        <f>D461*140</f>
        <v>181.51898896551725</v>
      </c>
      <c r="IO461"/>
      <c r="IP461"/>
      <c r="IQ461"/>
      <c r="IR461"/>
      <c r="IS461"/>
      <c r="IT461"/>
      <c r="IU461"/>
      <c r="IV461"/>
    </row>
    <row r="462" spans="1:256" s="126" customFormat="1" ht="12.75">
      <c r="A462" s="269"/>
      <c r="B462" s="296"/>
      <c r="C462" s="300" t="s">
        <v>68</v>
      </c>
      <c r="D462" s="300" t="s">
        <v>68</v>
      </c>
      <c r="E462" s="298"/>
      <c r="F462" s="299"/>
      <c r="G462" s="299"/>
      <c r="H462" s="299"/>
      <c r="IO462"/>
      <c r="IP462"/>
      <c r="IQ462"/>
      <c r="IR462"/>
      <c r="IS462"/>
      <c r="IT462"/>
      <c r="IU462"/>
      <c r="IV462"/>
    </row>
    <row r="463" spans="1:256" s="126" customFormat="1" ht="16.5">
      <c r="A463" s="269"/>
      <c r="B463" s="296"/>
      <c r="C463" s="300"/>
      <c r="D463" s="273"/>
      <c r="E463" s="298"/>
      <c r="F463" s="299"/>
      <c r="G463" s="299"/>
      <c r="H463" s="299"/>
      <c r="IO463"/>
      <c r="IP463"/>
      <c r="IQ463"/>
      <c r="IR463"/>
      <c r="IS463"/>
      <c r="IT463"/>
      <c r="IU463"/>
      <c r="IV463"/>
    </row>
    <row r="464" spans="1:256" s="126" customFormat="1" ht="17.25">
      <c r="A464" s="269"/>
      <c r="B464" s="296"/>
      <c r="C464" s="301">
        <f>Тепло!J467</f>
        <v>4.095072868965518</v>
      </c>
      <c r="D464" s="301">
        <f>Тепло!J466</f>
        <v>4.526393679310345</v>
      </c>
      <c r="E464" s="298"/>
      <c r="F464" s="299"/>
      <c r="G464" s="299"/>
      <c r="H464" s="299"/>
      <c r="IO464"/>
      <c r="IP464"/>
      <c r="IQ464"/>
      <c r="IR464"/>
      <c r="IS464"/>
      <c r="IT464"/>
      <c r="IU464"/>
      <c r="IV464"/>
    </row>
    <row r="465" spans="1:256" s="126" customFormat="1" ht="17.25">
      <c r="A465" s="269"/>
      <c r="B465" s="296"/>
      <c r="C465" s="271" t="s">
        <v>69</v>
      </c>
      <c r="D465" s="271" t="s">
        <v>69</v>
      </c>
      <c r="E465" s="298"/>
      <c r="F465" s="299"/>
      <c r="G465" s="299"/>
      <c r="H465" s="299"/>
      <c r="IO465"/>
      <c r="IP465"/>
      <c r="IQ465"/>
      <c r="IR465"/>
      <c r="IS465"/>
      <c r="IT465"/>
      <c r="IU465"/>
      <c r="IV465"/>
    </row>
    <row r="466" spans="1:256" s="126" customFormat="1" ht="33.75">
      <c r="A466" s="302"/>
      <c r="B466" s="303" t="s">
        <v>78</v>
      </c>
      <c r="C466" s="304"/>
      <c r="D466" s="304"/>
      <c r="E466" s="305">
        <f>E456+E459+E461</f>
        <v>3732.9852455301725</v>
      </c>
      <c r="F466" s="306">
        <f>F456+F459+F461</f>
        <v>1914.9358629956898</v>
      </c>
      <c r="G466" s="305">
        <f>G456+G459+G461</f>
        <v>4140.330783478448</v>
      </c>
      <c r="H466" s="307">
        <f>H456+H459+H461</f>
        <v>2129.649915840517</v>
      </c>
      <c r="IO466"/>
      <c r="IP466"/>
      <c r="IQ466"/>
      <c r="IR466"/>
      <c r="IS466"/>
      <c r="IT466"/>
      <c r="IU466"/>
      <c r="IV466"/>
    </row>
    <row r="467" spans="249:256" s="126" customFormat="1" ht="9.75" customHeight="1">
      <c r="IO467"/>
      <c r="IP467"/>
      <c r="IQ467"/>
      <c r="IR467"/>
      <c r="IS467"/>
      <c r="IT467"/>
      <c r="IU467"/>
      <c r="IV467"/>
    </row>
    <row r="468" spans="249:256" s="126" customFormat="1" ht="6.75" customHeight="1">
      <c r="IO468"/>
      <c r="IP468"/>
      <c r="IQ468"/>
      <c r="IR468"/>
      <c r="IS468"/>
      <c r="IT468"/>
      <c r="IU468"/>
      <c r="IV468"/>
    </row>
    <row r="469" spans="249:256" s="126" customFormat="1" ht="12.75">
      <c r="IO469"/>
      <c r="IP469"/>
      <c r="IQ469"/>
      <c r="IR469"/>
      <c r="IS469"/>
      <c r="IT469"/>
      <c r="IU469"/>
      <c r="IV469"/>
    </row>
    <row r="470" spans="249:256" s="126" customFormat="1" ht="12.75">
      <c r="IO470"/>
      <c r="IP470"/>
      <c r="IQ470"/>
      <c r="IR470"/>
      <c r="IS470"/>
      <c r="IT470"/>
      <c r="IU470"/>
      <c r="IV470"/>
    </row>
    <row r="471" spans="249:256" s="126" customFormat="1" ht="12.75">
      <c r="IO471"/>
      <c r="IP471"/>
      <c r="IQ471"/>
      <c r="IR471"/>
      <c r="IS471"/>
      <c r="IT471"/>
      <c r="IU471"/>
      <c r="IV471"/>
    </row>
    <row r="472" spans="249:256" s="126" customFormat="1" ht="12.75">
      <c r="IO472"/>
      <c r="IP472"/>
      <c r="IQ472"/>
      <c r="IR472"/>
      <c r="IS472"/>
      <c r="IT472"/>
      <c r="IU472"/>
      <c r="IV472"/>
    </row>
    <row r="473" spans="249:256" s="126" customFormat="1" ht="12.75">
      <c r="IO473"/>
      <c r="IP473"/>
      <c r="IQ473"/>
      <c r="IR473"/>
      <c r="IS473"/>
      <c r="IT473"/>
      <c r="IU473"/>
      <c r="IV473"/>
    </row>
    <row r="474" spans="249:256" s="126" customFormat="1" ht="12.75" hidden="1">
      <c r="IO474"/>
      <c r="IP474"/>
      <c r="IQ474"/>
      <c r="IR474"/>
      <c r="IS474"/>
      <c r="IT474"/>
      <c r="IU474"/>
      <c r="IV474"/>
    </row>
    <row r="475" spans="249:256" s="126" customFormat="1" ht="12.75" hidden="1">
      <c r="IO475"/>
      <c r="IP475"/>
      <c r="IQ475"/>
      <c r="IR475"/>
      <c r="IS475"/>
      <c r="IT475"/>
      <c r="IU475"/>
      <c r="IV475"/>
    </row>
    <row r="476" spans="249:256" s="126" customFormat="1" ht="12.75" hidden="1">
      <c r="IO476"/>
      <c r="IP476"/>
      <c r="IQ476"/>
      <c r="IR476"/>
      <c r="IS476"/>
      <c r="IT476"/>
      <c r="IU476"/>
      <c r="IV476"/>
    </row>
    <row r="477" spans="249:256" s="126" customFormat="1" ht="12.75" customHeight="1" hidden="1">
      <c r="IO477"/>
      <c r="IP477"/>
      <c r="IQ477"/>
      <c r="IR477"/>
      <c r="IS477"/>
      <c r="IT477"/>
      <c r="IU477"/>
      <c r="IV477"/>
    </row>
    <row r="478" spans="249:256" s="126" customFormat="1" ht="24" customHeight="1">
      <c r="IO478"/>
      <c r="IP478"/>
      <c r="IQ478"/>
      <c r="IR478"/>
      <c r="IS478"/>
      <c r="IT478"/>
      <c r="IU478"/>
      <c r="IV478"/>
    </row>
    <row r="479" spans="2:256" s="126" customFormat="1" ht="17.25">
      <c r="B479" s="268" t="s">
        <v>47</v>
      </c>
      <c r="C479" s="268"/>
      <c r="F479" s="128" t="s">
        <v>46</v>
      </c>
      <c r="H479" s="268" t="s">
        <v>48</v>
      </c>
      <c r="IO479"/>
      <c r="IP479"/>
      <c r="IQ479"/>
      <c r="IR479"/>
      <c r="IS479"/>
      <c r="IT479"/>
      <c r="IU479"/>
      <c r="IV479"/>
    </row>
    <row r="480" spans="1:256" s="126" customFormat="1" ht="17.25">
      <c r="A480" s="269" t="s">
        <v>3</v>
      </c>
      <c r="B480" s="269" t="s">
        <v>4</v>
      </c>
      <c r="C480" s="270" t="s">
        <v>49</v>
      </c>
      <c r="D480" s="270"/>
      <c r="E480" s="269" t="s">
        <v>50</v>
      </c>
      <c r="F480" s="269"/>
      <c r="G480" s="269" t="s">
        <v>51</v>
      </c>
      <c r="H480" s="269"/>
      <c r="IO480"/>
      <c r="IP480"/>
      <c r="IQ480"/>
      <c r="IR480"/>
      <c r="IS480"/>
      <c r="IT480"/>
      <c r="IU480"/>
      <c r="IV480"/>
    </row>
    <row r="481" spans="1:256" s="126" customFormat="1" ht="17.25">
      <c r="A481" s="269"/>
      <c r="B481" s="269"/>
      <c r="C481" s="271" t="s">
        <v>52</v>
      </c>
      <c r="D481" s="271"/>
      <c r="E481" s="269"/>
      <c r="F481" s="269"/>
      <c r="G481" s="269"/>
      <c r="H481" s="269"/>
      <c r="IO481"/>
      <c r="IP481"/>
      <c r="IQ481"/>
      <c r="IR481"/>
      <c r="IS481"/>
      <c r="IT481"/>
      <c r="IU481"/>
      <c r="IV481"/>
    </row>
    <row r="482" spans="1:256" s="126" customFormat="1" ht="17.25">
      <c r="A482" s="269"/>
      <c r="B482" s="269"/>
      <c r="C482" s="269" t="s">
        <v>50</v>
      </c>
      <c r="D482" s="269" t="s">
        <v>51</v>
      </c>
      <c r="E482" s="272" t="s">
        <v>53</v>
      </c>
      <c r="F482" s="272" t="s">
        <v>54</v>
      </c>
      <c r="G482" s="272" t="s">
        <v>53</v>
      </c>
      <c r="H482" s="273" t="s">
        <v>54</v>
      </c>
      <c r="IO482"/>
      <c r="IP482"/>
      <c r="IQ482"/>
      <c r="IR482"/>
      <c r="IS482"/>
      <c r="IT482"/>
      <c r="IU482"/>
      <c r="IV482"/>
    </row>
    <row r="483" spans="1:256" s="126" customFormat="1" ht="17.25">
      <c r="A483" s="269"/>
      <c r="B483" s="269"/>
      <c r="C483" s="269"/>
      <c r="D483" s="269"/>
      <c r="E483" s="274" t="s">
        <v>55</v>
      </c>
      <c r="F483" s="274" t="s">
        <v>56</v>
      </c>
      <c r="G483" s="274" t="s">
        <v>55</v>
      </c>
      <c r="H483" s="271" t="s">
        <v>56</v>
      </c>
      <c r="IO483"/>
      <c r="IP483"/>
      <c r="IQ483"/>
      <c r="IR483"/>
      <c r="IS483"/>
      <c r="IT483"/>
      <c r="IU483"/>
      <c r="IV483"/>
    </row>
    <row r="484" spans="1:256" s="126" customFormat="1" ht="17.25">
      <c r="A484" s="274"/>
      <c r="B484" s="269" t="s">
        <v>57</v>
      </c>
      <c r="C484" s="269"/>
      <c r="D484" s="269"/>
      <c r="E484" s="269"/>
      <c r="F484" s="269"/>
      <c r="G484" s="269"/>
      <c r="H484" s="269"/>
      <c r="IO484"/>
      <c r="IP484"/>
      <c r="IQ484"/>
      <c r="IR484"/>
      <c r="IS484"/>
      <c r="IT484"/>
      <c r="IU484"/>
      <c r="IV484"/>
    </row>
    <row r="485" spans="1:256" s="126" customFormat="1" ht="12.75" hidden="1">
      <c r="A485" s="271">
        <v>1</v>
      </c>
      <c r="B485" s="275" t="s">
        <v>58</v>
      </c>
      <c r="C485" s="276">
        <v>0</v>
      </c>
      <c r="D485" s="276">
        <v>0</v>
      </c>
      <c r="E485" s="277">
        <f>C485*120</f>
        <v>0</v>
      </c>
      <c r="F485" s="278">
        <f>E485/2.4</f>
        <v>0</v>
      </c>
      <c r="G485" s="278">
        <f>D485*120</f>
        <v>0</v>
      </c>
      <c r="H485" s="278">
        <f>G485/2.4</f>
        <v>0</v>
      </c>
      <c r="IO485"/>
      <c r="IP485"/>
      <c r="IQ485"/>
      <c r="IR485"/>
      <c r="IS485"/>
      <c r="IT485"/>
      <c r="IU485"/>
      <c r="IV485"/>
    </row>
    <row r="486" spans="1:256" s="126" customFormat="1" ht="66.75">
      <c r="A486" s="279">
        <v>2</v>
      </c>
      <c r="B486" s="280" t="s">
        <v>59</v>
      </c>
      <c r="C486" s="281">
        <v>1.58</v>
      </c>
      <c r="D486" s="281">
        <v>1.58</v>
      </c>
      <c r="E486" s="282">
        <f>C486*300</f>
        <v>474</v>
      </c>
      <c r="F486" s="283">
        <f>E486/2</f>
        <v>237</v>
      </c>
      <c r="G486" s="283">
        <f>D486*300</f>
        <v>474</v>
      </c>
      <c r="H486" s="284">
        <f>G486/2</f>
        <v>237</v>
      </c>
      <c r="IO486"/>
      <c r="IP486"/>
      <c r="IQ486"/>
      <c r="IR486"/>
      <c r="IS486"/>
      <c r="IT486"/>
      <c r="IU486"/>
      <c r="IV486"/>
    </row>
    <row r="487" spans="1:256" s="126" customFormat="1" ht="50.25">
      <c r="A487" s="279">
        <v>3</v>
      </c>
      <c r="B487" s="280" t="s">
        <v>60</v>
      </c>
      <c r="C487" s="281">
        <v>549</v>
      </c>
      <c r="D487" s="281">
        <v>668</v>
      </c>
      <c r="E487" s="282">
        <f>F487*1.8</f>
        <v>2267.9190000000003</v>
      </c>
      <c r="F487" s="283">
        <f>C487*2.7*0.85</f>
        <v>1259.9550000000002</v>
      </c>
      <c r="G487" s="283">
        <f>H487*1.8</f>
        <v>2759.5080000000003</v>
      </c>
      <c r="H487" s="284">
        <f>D487*2.7*0.85</f>
        <v>1533.0600000000002</v>
      </c>
      <c r="IO487"/>
      <c r="IP487"/>
      <c r="IQ487"/>
      <c r="IR487"/>
      <c r="IS487"/>
      <c r="IT487"/>
      <c r="IU487"/>
      <c r="IV487"/>
    </row>
    <row r="488" spans="1:256" s="126" customFormat="1" ht="17.25">
      <c r="A488" s="279"/>
      <c r="B488" s="280" t="s">
        <v>61</v>
      </c>
      <c r="C488" s="281"/>
      <c r="D488" s="281"/>
      <c r="E488" s="282">
        <f>SUM(E485:E487)</f>
        <v>2741.9190000000003</v>
      </c>
      <c r="F488" s="282">
        <f>SUM(F485:F487)</f>
        <v>1496.9550000000002</v>
      </c>
      <c r="G488" s="282">
        <f>SUM(G485:G487)</f>
        <v>3233.5080000000003</v>
      </c>
      <c r="H488" s="285">
        <f>SUM(H485:H487)</f>
        <v>1770.0600000000002</v>
      </c>
      <c r="IO488"/>
      <c r="IP488"/>
      <c r="IQ488"/>
      <c r="IR488"/>
      <c r="IS488"/>
      <c r="IT488"/>
      <c r="IU488"/>
      <c r="IV488"/>
    </row>
    <row r="489" spans="1:256" s="126" customFormat="1" ht="33.75">
      <c r="A489" s="286"/>
      <c r="B489" s="287" t="s">
        <v>62</v>
      </c>
      <c r="C489" s="288"/>
      <c r="D489" s="288"/>
      <c r="E489" s="289">
        <f>E488*1.05</f>
        <v>2879.0149500000007</v>
      </c>
      <c r="F489" s="289">
        <f>F488*1.05</f>
        <v>1571.8027500000003</v>
      </c>
      <c r="G489" s="289">
        <f>G488*1.05</f>
        <v>3395.1834000000003</v>
      </c>
      <c r="H489" s="290">
        <f>H488*1.05</f>
        <v>1858.5630000000003</v>
      </c>
      <c r="IO489"/>
      <c r="IP489"/>
      <c r="IQ489"/>
      <c r="IR489"/>
      <c r="IS489"/>
      <c r="IT489"/>
      <c r="IU489"/>
      <c r="IV489"/>
    </row>
    <row r="490" spans="1:256" s="126" customFormat="1" ht="17.25">
      <c r="A490" s="274"/>
      <c r="B490" s="271" t="s">
        <v>63</v>
      </c>
      <c r="C490" s="271"/>
      <c r="D490" s="271"/>
      <c r="E490" s="271"/>
      <c r="F490" s="271"/>
      <c r="G490" s="271"/>
      <c r="H490" s="271"/>
      <c r="IO490"/>
      <c r="IP490"/>
      <c r="IQ490"/>
      <c r="IR490"/>
      <c r="IS490"/>
      <c r="IT490"/>
      <c r="IU490"/>
      <c r="IV490"/>
    </row>
    <row r="491" spans="1:256" s="126" customFormat="1" ht="57" customHeight="1">
      <c r="A491" s="274"/>
      <c r="B491" s="291" t="s">
        <v>64</v>
      </c>
      <c r="C491" s="274"/>
      <c r="D491" s="274"/>
      <c r="E491" s="292">
        <f>E489*0.05</f>
        <v>143.95074750000003</v>
      </c>
      <c r="F491" s="292">
        <f>F489*0.05</f>
        <v>78.59013750000003</v>
      </c>
      <c r="G491" s="292">
        <f>G489*0.05</f>
        <v>169.75917000000004</v>
      </c>
      <c r="H491" s="293">
        <f>H489*0.05</f>
        <v>92.92815000000002</v>
      </c>
      <c r="IO491"/>
      <c r="IP491"/>
      <c r="IQ491"/>
      <c r="IR491"/>
      <c r="IS491"/>
      <c r="IT491"/>
      <c r="IU491"/>
      <c r="IV491"/>
    </row>
    <row r="492" spans="1:256" s="126" customFormat="1" ht="35.25" customHeight="1">
      <c r="A492" s="274"/>
      <c r="B492" s="287" t="s">
        <v>65</v>
      </c>
      <c r="C492" s="286"/>
      <c r="D492" s="286"/>
      <c r="E492" s="294">
        <f>E491*1.05</f>
        <v>151.14828487500003</v>
      </c>
      <c r="F492" s="294">
        <f>F491*1.05</f>
        <v>82.51964437500003</v>
      </c>
      <c r="G492" s="294">
        <f>G491*1.05</f>
        <v>178.24712850000006</v>
      </c>
      <c r="H492" s="295">
        <f>H491*1.05</f>
        <v>97.57455750000003</v>
      </c>
      <c r="IO492"/>
      <c r="IP492"/>
      <c r="IQ492"/>
      <c r="IR492"/>
      <c r="IS492"/>
      <c r="IT492"/>
      <c r="IU492"/>
      <c r="IV492"/>
    </row>
    <row r="493" spans="1:256" s="126" customFormat="1" ht="17.25">
      <c r="A493" s="272"/>
      <c r="B493" s="270" t="s">
        <v>66</v>
      </c>
      <c r="C493" s="270"/>
      <c r="D493" s="270"/>
      <c r="E493" s="270"/>
      <c r="F493" s="270"/>
      <c r="G493" s="270"/>
      <c r="H493" s="270"/>
      <c r="IO493"/>
      <c r="IP493"/>
      <c r="IQ493"/>
      <c r="IR493"/>
      <c r="IS493"/>
      <c r="IT493"/>
      <c r="IU493"/>
      <c r="IV493"/>
    </row>
    <row r="494" spans="1:256" s="126" customFormat="1" ht="19.5" customHeight="1">
      <c r="A494" s="269"/>
      <c r="B494" s="296" t="s">
        <v>67</v>
      </c>
      <c r="C494" s="297">
        <f>Тепло!J497</f>
        <v>1.094499931034483</v>
      </c>
      <c r="D494" s="297">
        <f>Тепло!J496</f>
        <v>1.3389355862068966</v>
      </c>
      <c r="E494" s="298">
        <f>C497*140</f>
        <v>560.2963785517242</v>
      </c>
      <c r="F494" s="299">
        <f>C494*140</f>
        <v>153.22999034482763</v>
      </c>
      <c r="G494" s="299">
        <f>D497*140</f>
        <v>654.4041057931034</v>
      </c>
      <c r="H494" s="299">
        <f>D494*140</f>
        <v>187.45098206896552</v>
      </c>
      <c r="IO494"/>
      <c r="IP494"/>
      <c r="IQ494"/>
      <c r="IR494"/>
      <c r="IS494"/>
      <c r="IT494"/>
      <c r="IU494"/>
      <c r="IV494"/>
    </row>
    <row r="495" spans="1:256" s="126" customFormat="1" ht="18.75" customHeight="1">
      <c r="A495" s="269"/>
      <c r="B495" s="296"/>
      <c r="C495" s="300" t="s">
        <v>68</v>
      </c>
      <c r="D495" s="300" t="s">
        <v>68</v>
      </c>
      <c r="E495" s="298"/>
      <c r="F495" s="299"/>
      <c r="G495" s="299"/>
      <c r="H495" s="299"/>
      <c r="IO495"/>
      <c r="IP495"/>
      <c r="IQ495"/>
      <c r="IR495"/>
      <c r="IS495"/>
      <c r="IT495"/>
      <c r="IU495"/>
      <c r="IV495"/>
    </row>
    <row r="496" spans="1:256" s="126" customFormat="1" ht="16.5">
      <c r="A496" s="269"/>
      <c r="B496" s="296"/>
      <c r="C496" s="300"/>
      <c r="D496" s="273"/>
      <c r="E496" s="298"/>
      <c r="F496" s="299"/>
      <c r="G496" s="299"/>
      <c r="H496" s="299"/>
      <c r="IO496"/>
      <c r="IP496"/>
      <c r="IQ496"/>
      <c r="IR496"/>
      <c r="IS496"/>
      <c r="IT496"/>
      <c r="IU496"/>
      <c r="IV496"/>
    </row>
    <row r="497" spans="1:256" s="126" customFormat="1" ht="21.75" customHeight="1">
      <c r="A497" s="269"/>
      <c r="B497" s="296"/>
      <c r="C497" s="301">
        <f>Тепло!J500</f>
        <v>4.002116989655173</v>
      </c>
      <c r="D497" s="301">
        <f>Тепло!J499</f>
        <v>4.674315041379311</v>
      </c>
      <c r="E497" s="298"/>
      <c r="F497" s="299"/>
      <c r="G497" s="299"/>
      <c r="H497" s="299"/>
      <c r="IO497"/>
      <c r="IP497"/>
      <c r="IQ497"/>
      <c r="IR497"/>
      <c r="IS497"/>
      <c r="IT497"/>
      <c r="IU497"/>
      <c r="IV497"/>
    </row>
    <row r="498" spans="1:256" s="126" customFormat="1" ht="18" customHeight="1">
      <c r="A498" s="269"/>
      <c r="B498" s="296"/>
      <c r="C498" s="271" t="s">
        <v>69</v>
      </c>
      <c r="D498" s="271" t="s">
        <v>69</v>
      </c>
      <c r="E498" s="298"/>
      <c r="F498" s="299"/>
      <c r="G498" s="299"/>
      <c r="H498" s="299"/>
      <c r="IO498"/>
      <c r="IP498"/>
      <c r="IQ498"/>
      <c r="IR498"/>
      <c r="IS498"/>
      <c r="IT498"/>
      <c r="IU498"/>
      <c r="IV498"/>
    </row>
    <row r="499" spans="1:256" s="126" customFormat="1" ht="36.75" customHeight="1">
      <c r="A499" s="302"/>
      <c r="B499" s="303" t="s">
        <v>78</v>
      </c>
      <c r="C499" s="304"/>
      <c r="D499" s="304"/>
      <c r="E499" s="305">
        <f>E489+E492+E494</f>
        <v>3590.459613426725</v>
      </c>
      <c r="F499" s="306">
        <f>F489+F492+F494</f>
        <v>1807.552384719828</v>
      </c>
      <c r="G499" s="305">
        <f>G489+G492+G494</f>
        <v>4227.834634293104</v>
      </c>
      <c r="H499" s="307">
        <f>H489+H492+H494</f>
        <v>2143.588539568966</v>
      </c>
      <c r="IO499"/>
      <c r="IP499"/>
      <c r="IQ499"/>
      <c r="IR499"/>
      <c r="IS499"/>
      <c r="IT499"/>
      <c r="IU499"/>
      <c r="IV499"/>
    </row>
    <row r="500" spans="1:8" ht="12.75">
      <c r="A500" s="1"/>
      <c r="B500" s="1"/>
      <c r="G500" s="1"/>
      <c r="H500" s="1"/>
    </row>
    <row r="501" spans="1:8" ht="12.75">
      <c r="A501" s="1"/>
      <c r="B501" s="1"/>
      <c r="G501" s="1"/>
      <c r="H501" s="1"/>
    </row>
    <row r="502" spans="1:8" ht="12.75">
      <c r="A502" s="1"/>
      <c r="B502" s="1"/>
      <c r="G502" s="1"/>
      <c r="H502" s="1"/>
    </row>
    <row r="503" spans="1:8" ht="12.75">
      <c r="A503" s="1"/>
      <c r="B503" s="1"/>
      <c r="G503" s="1"/>
      <c r="H503" s="1"/>
    </row>
    <row r="504" spans="1:8" ht="12.75">
      <c r="A504" s="1"/>
      <c r="B504" s="1"/>
      <c r="G504" s="1"/>
      <c r="H504" s="1"/>
    </row>
    <row r="505" spans="1:8" ht="12.75">
      <c r="A505" s="1"/>
      <c r="B505" s="1"/>
      <c r="G505" s="1"/>
      <c r="H505" s="1"/>
    </row>
    <row r="506" spans="1:8" ht="12.75">
      <c r="A506" s="1"/>
      <c r="B506" s="1"/>
      <c r="G506" s="1"/>
      <c r="H506" s="1"/>
    </row>
    <row r="507" spans="1:8" ht="12.75">
      <c r="A507" s="1"/>
      <c r="B507" s="1"/>
      <c r="G507" s="1"/>
      <c r="H507" s="1"/>
    </row>
    <row r="508" spans="1:8" ht="12.75">
      <c r="A508" s="1"/>
      <c r="B508" s="1"/>
      <c r="G508" s="1"/>
      <c r="H508" s="1"/>
    </row>
    <row r="509" spans="1:8" ht="12.75">
      <c r="A509" s="1"/>
      <c r="B509" s="1"/>
      <c r="G509" s="1"/>
      <c r="H509" s="1"/>
    </row>
    <row r="510" spans="1:8" ht="12.75">
      <c r="A510" s="1"/>
      <c r="B510" s="1"/>
      <c r="G510" s="1"/>
      <c r="H510" s="1"/>
    </row>
    <row r="511" spans="1:8" ht="12.75">
      <c r="A511" s="1"/>
      <c r="B511" s="1"/>
      <c r="G511" s="1"/>
      <c r="H511" s="1"/>
    </row>
    <row r="512" spans="1:8" ht="12.75">
      <c r="A512" s="1"/>
      <c r="B512" s="1"/>
      <c r="G512" s="1"/>
      <c r="H512" s="1"/>
    </row>
    <row r="513" spans="1:8" ht="12.75">
      <c r="A513" s="1"/>
      <c r="B513" s="1"/>
      <c r="G513" s="1"/>
      <c r="H513" s="1"/>
    </row>
    <row r="514" spans="1:8" ht="12.75">
      <c r="A514" s="1"/>
      <c r="B514" s="1"/>
      <c r="G514" s="1"/>
      <c r="H514" s="1"/>
    </row>
    <row r="515" spans="1:8" ht="12.75">
      <c r="A515" s="1"/>
      <c r="B515" s="1"/>
      <c r="G515" s="1"/>
      <c r="H515" s="1"/>
    </row>
    <row r="516" spans="1:8" ht="12.75">
      <c r="A516" s="1"/>
      <c r="B516" s="1"/>
      <c r="G516" s="1"/>
      <c r="H516" s="1"/>
    </row>
    <row r="517" spans="1:8" ht="12.75">
      <c r="A517" s="1"/>
      <c r="B517" s="1"/>
      <c r="G517" s="1"/>
      <c r="H517" s="1"/>
    </row>
    <row r="518" spans="1:8" ht="12.75">
      <c r="A518" s="1"/>
      <c r="B518" s="1"/>
      <c r="G518" s="1"/>
      <c r="H518" s="1"/>
    </row>
    <row r="519" spans="1:8" ht="12.75">
      <c r="A519" s="1"/>
      <c r="B519" s="1"/>
      <c r="G519" s="1"/>
      <c r="H519" s="1"/>
    </row>
    <row r="520" spans="1:8" ht="12.75">
      <c r="A520" s="1"/>
      <c r="B520" s="1"/>
      <c r="G520" s="1"/>
      <c r="H520" s="1"/>
    </row>
    <row r="521" spans="1:8" ht="12.75">
      <c r="A521" s="1"/>
      <c r="B521" s="1"/>
      <c r="G521" s="1"/>
      <c r="H521" s="1"/>
    </row>
    <row r="522" spans="1:8" ht="12.75">
      <c r="A522" s="1"/>
      <c r="B522" s="1"/>
      <c r="G522" s="1"/>
      <c r="H522" s="1"/>
    </row>
    <row r="523" spans="1:8" ht="12.75">
      <c r="A523" s="1"/>
      <c r="B523" s="1"/>
      <c r="G523" s="1"/>
      <c r="H523" s="1"/>
    </row>
    <row r="524" spans="1:8" ht="12.75">
      <c r="A524" s="1"/>
      <c r="B524" s="1"/>
      <c r="G524" s="1"/>
      <c r="H524" s="1"/>
    </row>
    <row r="525" spans="1:8" ht="12.75">
      <c r="A525" s="1"/>
      <c r="B525" s="1"/>
      <c r="G525" s="1"/>
      <c r="H525" s="1"/>
    </row>
    <row r="526" spans="1:8" ht="12.75">
      <c r="A526" s="1"/>
      <c r="B526" s="1"/>
      <c r="G526" s="1"/>
      <c r="H526" s="1"/>
    </row>
    <row r="527" spans="1:8" ht="12.75">
      <c r="A527" s="1"/>
      <c r="B527" s="1"/>
      <c r="G527" s="1"/>
      <c r="H527" s="1"/>
    </row>
    <row r="528" spans="1:8" ht="12.75">
      <c r="A528" s="1"/>
      <c r="B528" s="1"/>
      <c r="G528" s="1"/>
      <c r="H528" s="1"/>
    </row>
    <row r="529" spans="1:8" ht="12.75">
      <c r="A529" s="1"/>
      <c r="B529" s="1"/>
      <c r="G529" s="1"/>
      <c r="H529" s="1"/>
    </row>
    <row r="530" spans="1:8" ht="12.75">
      <c r="A530" s="1"/>
      <c r="B530" s="1"/>
      <c r="G530" s="1"/>
      <c r="H530" s="1"/>
    </row>
    <row r="531" spans="1:8" ht="12.75">
      <c r="A531" s="1"/>
      <c r="B531" s="1"/>
      <c r="G531" s="1"/>
      <c r="H531" s="1"/>
    </row>
    <row r="532" spans="1:8" ht="12.75">
      <c r="A532" s="1"/>
      <c r="B532" s="1"/>
      <c r="G532" s="1"/>
      <c r="H532" s="1"/>
    </row>
    <row r="533" spans="1:8" ht="12.75">
      <c r="A533" s="1"/>
      <c r="B533" s="1"/>
      <c r="G533" s="1"/>
      <c r="H533" s="1"/>
    </row>
    <row r="534" spans="1:8" ht="12.75">
      <c r="A534" s="1"/>
      <c r="B534" s="1"/>
      <c r="G534" s="1"/>
      <c r="H534" s="1"/>
    </row>
    <row r="535" spans="1:8" ht="12.75">
      <c r="A535" s="1"/>
      <c r="B535" s="1"/>
      <c r="G535" s="1"/>
      <c r="H535" s="1"/>
    </row>
    <row r="536" spans="1:8" ht="12.75">
      <c r="A536" s="1"/>
      <c r="B536" s="1"/>
      <c r="G536" s="1"/>
      <c r="H536" s="1"/>
    </row>
    <row r="537" spans="1:8" ht="12.75">
      <c r="A537" s="1"/>
      <c r="B537" s="1"/>
      <c r="G537" s="1"/>
      <c r="H537" s="1"/>
    </row>
    <row r="538" spans="1:8" ht="12.75">
      <c r="A538" s="1"/>
      <c r="B538" s="1"/>
      <c r="G538" s="1"/>
      <c r="H538" s="1"/>
    </row>
    <row r="539" spans="1:8" ht="12.75">
      <c r="A539" s="1"/>
      <c r="B539" s="1"/>
      <c r="G539" s="1"/>
      <c r="H539" s="1"/>
    </row>
    <row r="540" spans="1:8" ht="12.75">
      <c r="A540" s="1"/>
      <c r="B540" s="1"/>
      <c r="G540" s="1"/>
      <c r="H540" s="1"/>
    </row>
    <row r="541" spans="1:8" ht="12.75">
      <c r="A541" s="1"/>
      <c r="B541" s="1"/>
      <c r="G541" s="1"/>
      <c r="H541" s="1"/>
    </row>
    <row r="542" spans="1:8" ht="12.75">
      <c r="A542" s="1"/>
      <c r="B542" s="1"/>
      <c r="G542" s="1"/>
      <c r="H542" s="1"/>
    </row>
    <row r="543" spans="1:8" ht="12.75">
      <c r="A543" s="1"/>
      <c r="B543" s="1"/>
      <c r="G543" s="1"/>
      <c r="H543" s="1"/>
    </row>
    <row r="544" spans="1:8" ht="12.75">
      <c r="A544" s="1"/>
      <c r="B544" s="1"/>
      <c r="G544" s="1"/>
      <c r="H544" s="1"/>
    </row>
    <row r="545" spans="1:8" ht="12.75">
      <c r="A545" s="1"/>
      <c r="B545" s="1"/>
      <c r="G545" s="1"/>
      <c r="H545" s="1"/>
    </row>
    <row r="546" spans="1:8" ht="12.75">
      <c r="A546" s="1"/>
      <c r="B546" s="1"/>
      <c r="G546" s="1"/>
      <c r="H546" s="1"/>
    </row>
    <row r="547" spans="1:8" ht="12.75">
      <c r="A547" s="1"/>
      <c r="B547" s="1"/>
      <c r="G547" s="1"/>
      <c r="H547" s="1"/>
    </row>
    <row r="548" spans="1:8" ht="12.75">
      <c r="A548" s="1"/>
      <c r="B548" s="1"/>
      <c r="G548" s="1"/>
      <c r="H548" s="1"/>
    </row>
    <row r="549" spans="1:8" ht="12.75">
      <c r="A549" s="1"/>
      <c r="B549" s="1"/>
      <c r="G549" s="1"/>
      <c r="H549" s="1"/>
    </row>
    <row r="550" spans="1:8" ht="12.75">
      <c r="A550" s="1"/>
      <c r="B550" s="1"/>
      <c r="G550" s="1"/>
      <c r="H550" s="1"/>
    </row>
    <row r="551" spans="1:8" ht="12.75">
      <c r="A551" s="1"/>
      <c r="B551" s="1"/>
      <c r="G551" s="1"/>
      <c r="H551" s="1"/>
    </row>
    <row r="552" spans="1:8" ht="12.75">
      <c r="A552" s="1"/>
      <c r="B552" s="1"/>
      <c r="G552" s="1"/>
      <c r="H552" s="1"/>
    </row>
    <row r="553" spans="1:8" ht="12.75">
      <c r="A553" s="1"/>
      <c r="B553" s="1"/>
      <c r="G553" s="1"/>
      <c r="H553" s="1"/>
    </row>
    <row r="554" spans="1:8" ht="12.75">
      <c r="A554" s="1"/>
      <c r="B554" s="1"/>
      <c r="G554" s="1"/>
      <c r="H554" s="1"/>
    </row>
    <row r="555" spans="1:8" ht="12.75">
      <c r="A555" s="1"/>
      <c r="B555" s="1"/>
      <c r="G555" s="1"/>
      <c r="H555" s="1"/>
    </row>
    <row r="556" spans="1:8" ht="12.75">
      <c r="A556" s="1"/>
      <c r="B556" s="1"/>
      <c r="G556" s="1"/>
      <c r="H556" s="1"/>
    </row>
    <row r="557" spans="1:8" ht="12.75">
      <c r="A557" s="1"/>
      <c r="B557" s="1"/>
      <c r="G557" s="1"/>
      <c r="H557" s="1"/>
    </row>
    <row r="558" spans="1:8" ht="12.75">
      <c r="A558" s="1"/>
      <c r="B558" s="1"/>
      <c r="G558" s="1"/>
      <c r="H558" s="1"/>
    </row>
    <row r="559" spans="1:8" ht="12.75">
      <c r="A559" s="1"/>
      <c r="B559" s="1"/>
      <c r="G559" s="1"/>
      <c r="H559" s="1"/>
    </row>
    <row r="560" spans="1:8" ht="12.75">
      <c r="A560" s="1"/>
      <c r="B560" s="1"/>
      <c r="G560" s="1"/>
      <c r="H560" s="1"/>
    </row>
    <row r="561" spans="1:8" ht="12.75">
      <c r="A561" s="1"/>
      <c r="B561" s="1"/>
      <c r="G561" s="1"/>
      <c r="H561" s="1"/>
    </row>
    <row r="562" spans="1:8" ht="12.75">
      <c r="A562" s="1"/>
      <c r="B562" s="1"/>
      <c r="G562" s="1"/>
      <c r="H562" s="1"/>
    </row>
    <row r="563" spans="1:8" ht="12.75">
      <c r="A563" s="1"/>
      <c r="B563" s="1"/>
      <c r="G563" s="1"/>
      <c r="H563" s="1"/>
    </row>
    <row r="564" spans="1:8" ht="12.75">
      <c r="A564" s="1"/>
      <c r="B564" s="1"/>
      <c r="G564" s="1"/>
      <c r="H564" s="1"/>
    </row>
    <row r="565" spans="1:8" ht="12.75">
      <c r="A565" s="1"/>
      <c r="B565" s="1"/>
      <c r="G565" s="1"/>
      <c r="H565" s="1"/>
    </row>
    <row r="566" spans="1:8" ht="12.75">
      <c r="A566" s="1"/>
      <c r="B566" s="1"/>
      <c r="G566" s="1"/>
      <c r="H566" s="1"/>
    </row>
    <row r="567" spans="1:8" ht="12.75">
      <c r="A567" s="1"/>
      <c r="B567" s="1"/>
      <c r="G567" s="1"/>
      <c r="H567" s="1"/>
    </row>
    <row r="568" spans="1:8" ht="12.75">
      <c r="A568" s="1"/>
      <c r="B568" s="1"/>
      <c r="G568" s="1"/>
      <c r="H568" s="1"/>
    </row>
    <row r="569" spans="1:8" ht="12.75">
      <c r="A569" s="1"/>
      <c r="B569" s="1"/>
      <c r="G569" s="1"/>
      <c r="H569" s="1"/>
    </row>
    <row r="570" spans="1:8" ht="12.75">
      <c r="A570" s="1"/>
      <c r="B570" s="1"/>
      <c r="G570" s="1"/>
      <c r="H570" s="1"/>
    </row>
    <row r="571" spans="1:8" ht="12.75">
      <c r="A571" s="1"/>
      <c r="B571" s="1"/>
      <c r="G571" s="1"/>
      <c r="H571" s="1"/>
    </row>
    <row r="572" spans="1:8" ht="12.75">
      <c r="A572" s="1"/>
      <c r="B572" s="1"/>
      <c r="G572" s="1"/>
      <c r="H572" s="1"/>
    </row>
    <row r="573" spans="1:8" ht="12.75">
      <c r="A573" s="1"/>
      <c r="B573" s="1"/>
      <c r="G573" s="1"/>
      <c r="H573" s="1"/>
    </row>
    <row r="574" spans="1:8" ht="12.75">
      <c r="A574" s="1"/>
      <c r="B574" s="1"/>
      <c r="G574" s="1"/>
      <c r="H574" s="1"/>
    </row>
    <row r="575" spans="1:8" ht="12.75">
      <c r="A575" s="1"/>
      <c r="B575" s="1"/>
      <c r="G575" s="1"/>
      <c r="H575" s="1"/>
    </row>
    <row r="576" spans="1:8" ht="12.75">
      <c r="A576" s="1"/>
      <c r="B576" s="1"/>
      <c r="G576" s="1"/>
      <c r="H576" s="1"/>
    </row>
    <row r="577" spans="1:8" ht="12.75">
      <c r="A577" s="1"/>
      <c r="B577" s="1"/>
      <c r="G577" s="1"/>
      <c r="H577" s="1"/>
    </row>
    <row r="578" spans="1:8" ht="12.75">
      <c r="A578" s="1"/>
      <c r="B578" s="1"/>
      <c r="G578" s="1"/>
      <c r="H578" s="1"/>
    </row>
    <row r="579" spans="1:8" ht="12.75">
      <c r="A579" s="1"/>
      <c r="B579" s="1"/>
      <c r="G579" s="1"/>
      <c r="H579" s="1"/>
    </row>
    <row r="580" spans="1:8" ht="12.75">
      <c r="A580" s="1"/>
      <c r="B580" s="1"/>
      <c r="G580" s="1"/>
      <c r="H580" s="1"/>
    </row>
    <row r="581" spans="1:8" ht="12.75">
      <c r="A581" s="1"/>
      <c r="B581" s="1"/>
      <c r="G581" s="1"/>
      <c r="H581" s="1"/>
    </row>
    <row r="582" spans="1:8" ht="12.75">
      <c r="A582" s="1"/>
      <c r="B582" s="1"/>
      <c r="G582" s="1"/>
      <c r="H582" s="1"/>
    </row>
    <row r="583" spans="1:8" ht="12.75">
      <c r="A583" s="1"/>
      <c r="B583" s="1"/>
      <c r="G583" s="1"/>
      <c r="H583" s="1"/>
    </row>
    <row r="584" spans="1:8" ht="12.75">
      <c r="A584" s="1"/>
      <c r="B584" s="1"/>
      <c r="G584" s="1"/>
      <c r="H584" s="1"/>
    </row>
    <row r="585" spans="1:8" ht="12.75">
      <c r="A585" s="1"/>
      <c r="B585" s="1"/>
      <c r="G585" s="1"/>
      <c r="H585" s="1"/>
    </row>
    <row r="586" spans="1:8" ht="12.75">
      <c r="A586" s="1"/>
      <c r="B586" s="1"/>
      <c r="G586" s="1"/>
      <c r="H586" s="1"/>
    </row>
    <row r="587" spans="1:8" ht="12.75">
      <c r="A587" s="1"/>
      <c r="B587" s="1"/>
      <c r="G587" s="1"/>
      <c r="H587" s="1"/>
    </row>
    <row r="588" spans="1:8" ht="12.75">
      <c r="A588" s="1"/>
      <c r="B588" s="1"/>
      <c r="G588" s="1"/>
      <c r="H588" s="1"/>
    </row>
    <row r="589" spans="1:8" ht="12.75">
      <c r="A589" s="1"/>
      <c r="B589" s="1"/>
      <c r="G589" s="1"/>
      <c r="H589" s="1"/>
    </row>
    <row r="590" spans="1:8" ht="12.75">
      <c r="A590" s="1"/>
      <c r="B590" s="1"/>
      <c r="G590" s="1"/>
      <c r="H590" s="1"/>
    </row>
    <row r="591" spans="1:8" ht="12.75">
      <c r="A591" s="1"/>
      <c r="B591" s="1"/>
      <c r="G591" s="1"/>
      <c r="H591" s="1"/>
    </row>
    <row r="592" spans="1:8" ht="12.75">
      <c r="A592" s="1"/>
      <c r="B592" s="1"/>
      <c r="G592" s="1"/>
      <c r="H592" s="1"/>
    </row>
    <row r="593" spans="1:8" ht="12.75">
      <c r="A593" s="1"/>
      <c r="B593" s="1"/>
      <c r="G593" s="1"/>
      <c r="H593" s="1"/>
    </row>
    <row r="594" spans="1:8" ht="12.75">
      <c r="A594" s="1"/>
      <c r="B594" s="1"/>
      <c r="G594" s="1"/>
      <c r="H594" s="1"/>
    </row>
    <row r="595" spans="1:8" ht="12.75">
      <c r="A595" s="1"/>
      <c r="B595" s="1"/>
      <c r="G595" s="1"/>
      <c r="H595" s="1"/>
    </row>
    <row r="596" spans="1:8" ht="12.75">
      <c r="A596" s="1"/>
      <c r="B596" s="1"/>
      <c r="G596" s="1"/>
      <c r="H596" s="1"/>
    </row>
    <row r="597" spans="1:8" ht="12.75">
      <c r="A597" s="1"/>
      <c r="B597" s="1"/>
      <c r="G597" s="1"/>
      <c r="H597" s="1"/>
    </row>
    <row r="598" spans="1:8" ht="12.75">
      <c r="A598" s="1"/>
      <c r="B598" s="1"/>
      <c r="G598" s="1"/>
      <c r="H598" s="1"/>
    </row>
    <row r="599" spans="1:8" ht="12.75">
      <c r="A599" s="1"/>
      <c r="B599" s="1"/>
      <c r="G599" s="1"/>
      <c r="H599" s="1"/>
    </row>
    <row r="600" spans="1:8" ht="12.75">
      <c r="A600" s="1"/>
      <c r="B600" s="1"/>
      <c r="G600" s="1"/>
      <c r="H600" s="1"/>
    </row>
    <row r="601" spans="1:8" ht="12.75">
      <c r="A601" s="1"/>
      <c r="B601" s="1"/>
      <c r="G601" s="1"/>
      <c r="H601" s="1"/>
    </row>
    <row r="602" spans="1:8" ht="12.75">
      <c r="A602" s="1"/>
      <c r="B602" s="1"/>
      <c r="G602" s="1"/>
      <c r="H602" s="1"/>
    </row>
    <row r="603" spans="1:8" ht="12.75">
      <c r="A603" s="1"/>
      <c r="B603" s="1"/>
      <c r="G603" s="1"/>
      <c r="H603" s="1"/>
    </row>
    <row r="604" spans="1:8" ht="12.75">
      <c r="A604" s="1"/>
      <c r="B604" s="1"/>
      <c r="G604" s="1"/>
      <c r="H604" s="1"/>
    </row>
    <row r="605" spans="1:8" ht="12.75">
      <c r="A605" s="1"/>
      <c r="B605" s="1"/>
      <c r="G605" s="1"/>
      <c r="H605" s="1"/>
    </row>
    <row r="606" spans="1:8" ht="12.75">
      <c r="A606" s="1"/>
      <c r="B606" s="1"/>
      <c r="G606" s="1"/>
      <c r="H606" s="1"/>
    </row>
    <row r="607" spans="1:8" ht="12.75">
      <c r="A607" s="1"/>
      <c r="B607" s="1"/>
      <c r="G607" s="1"/>
      <c r="H607" s="1"/>
    </row>
    <row r="608" spans="1:8" ht="12.75">
      <c r="A608" s="1"/>
      <c r="B608" s="1"/>
      <c r="G608" s="1"/>
      <c r="H608" s="1"/>
    </row>
    <row r="609" spans="1:8" ht="12.75">
      <c r="A609" s="1"/>
      <c r="B609" s="1"/>
      <c r="G609" s="1"/>
      <c r="H609" s="1"/>
    </row>
    <row r="610" spans="1:8" ht="12.75">
      <c r="A610" s="1"/>
      <c r="B610" s="1"/>
      <c r="G610" s="1"/>
      <c r="H610" s="1"/>
    </row>
    <row r="611" spans="1:8" ht="12.75">
      <c r="A611" s="1"/>
      <c r="B611" s="1"/>
      <c r="G611" s="1"/>
      <c r="H611" s="1"/>
    </row>
    <row r="612" spans="1:8" ht="12.75">
      <c r="A612" s="1"/>
      <c r="B612" s="1"/>
      <c r="G612" s="1"/>
      <c r="H612" s="1"/>
    </row>
    <row r="613" spans="1:8" ht="12.75">
      <c r="A613" s="1"/>
      <c r="B613" s="1"/>
      <c r="G613" s="1"/>
      <c r="H613" s="1"/>
    </row>
    <row r="614" spans="1:8" ht="12.75">
      <c r="A614" s="1"/>
      <c r="B614" s="1"/>
      <c r="G614" s="1"/>
      <c r="H614" s="1"/>
    </row>
    <row r="615" spans="1:8" ht="12.75">
      <c r="A615" s="1"/>
      <c r="B615" s="1"/>
      <c r="G615" s="1"/>
      <c r="H615" s="1"/>
    </row>
    <row r="616" spans="1:8" ht="12.75">
      <c r="A616" s="1"/>
      <c r="B616" s="1"/>
      <c r="G616" s="1"/>
      <c r="H616" s="1"/>
    </row>
    <row r="617" spans="1:8" ht="12.75">
      <c r="A617" s="1"/>
      <c r="B617" s="1"/>
      <c r="G617" s="1"/>
      <c r="H617" s="1"/>
    </row>
    <row r="618" spans="1:8" ht="12.75">
      <c r="A618" s="1"/>
      <c r="B618" s="1"/>
      <c r="G618" s="1"/>
      <c r="H618" s="1"/>
    </row>
    <row r="619" spans="1:8" ht="12.75">
      <c r="A619" s="1"/>
      <c r="B619" s="1"/>
      <c r="G619" s="1"/>
      <c r="H619" s="1"/>
    </row>
    <row r="620" spans="1:8" ht="12.75">
      <c r="A620" s="1"/>
      <c r="B620" s="1"/>
      <c r="G620" s="1"/>
      <c r="H620" s="1"/>
    </row>
    <row r="621" spans="1:8" ht="12.75">
      <c r="A621" s="1"/>
      <c r="B621" s="1"/>
      <c r="G621" s="1"/>
      <c r="H621" s="1"/>
    </row>
    <row r="622" spans="1:8" ht="12.75">
      <c r="A622" s="1"/>
      <c r="B622" s="1"/>
      <c r="G622" s="1"/>
      <c r="H622" s="1"/>
    </row>
    <row r="623" spans="1:8" ht="12.75">
      <c r="A623" s="1"/>
      <c r="B623" s="1"/>
      <c r="G623" s="1"/>
      <c r="H623" s="1"/>
    </row>
    <row r="624" spans="1:8" ht="12.75">
      <c r="A624" s="1"/>
      <c r="B624" s="1"/>
      <c r="G624" s="1"/>
      <c r="H624" s="1"/>
    </row>
    <row r="625" spans="1:8" ht="12.75">
      <c r="A625" s="1"/>
      <c r="B625" s="1"/>
      <c r="G625" s="1"/>
      <c r="H625" s="1"/>
    </row>
    <row r="626" spans="1:8" ht="12.75">
      <c r="A626" s="1"/>
      <c r="B626" s="1"/>
      <c r="G626" s="1"/>
      <c r="H626" s="1"/>
    </row>
    <row r="627" spans="1:8" ht="12.75">
      <c r="A627" s="1"/>
      <c r="B627" s="1"/>
      <c r="G627" s="1"/>
      <c r="H627" s="1"/>
    </row>
  </sheetData>
  <sheetProtection/>
  <mergeCells count="267">
    <mergeCell ref="A2:A5"/>
    <mergeCell ref="B2:B5"/>
    <mergeCell ref="C2:D2"/>
    <mergeCell ref="E2:F3"/>
    <mergeCell ref="G2:H3"/>
    <mergeCell ref="C3:D3"/>
    <mergeCell ref="C4:C5"/>
    <mergeCell ref="D4:D5"/>
    <mergeCell ref="B6:H6"/>
    <mergeCell ref="B12:H12"/>
    <mergeCell ref="B15:H15"/>
    <mergeCell ref="A16:A20"/>
    <mergeCell ref="B16:B20"/>
    <mergeCell ref="E16:E20"/>
    <mergeCell ref="F16:F20"/>
    <mergeCell ref="G16:G20"/>
    <mergeCell ref="H16:H20"/>
    <mergeCell ref="A43:A46"/>
    <mergeCell ref="B43:B46"/>
    <mergeCell ref="C43:D43"/>
    <mergeCell ref="E43:F44"/>
    <mergeCell ref="G43:H44"/>
    <mergeCell ref="C44:D44"/>
    <mergeCell ref="C45:C46"/>
    <mergeCell ref="D45:D46"/>
    <mergeCell ref="B47:H47"/>
    <mergeCell ref="B53:H53"/>
    <mergeCell ref="B56:H56"/>
    <mergeCell ref="A57:A61"/>
    <mergeCell ref="B57:B61"/>
    <mergeCell ref="E57:E61"/>
    <mergeCell ref="F57:F61"/>
    <mergeCell ref="G57:G61"/>
    <mergeCell ref="H57:H61"/>
    <mergeCell ref="A76:A79"/>
    <mergeCell ref="B76:B79"/>
    <mergeCell ref="C76:D76"/>
    <mergeCell ref="E76:F77"/>
    <mergeCell ref="G76:H77"/>
    <mergeCell ref="C77:D77"/>
    <mergeCell ref="C78:C79"/>
    <mergeCell ref="D78:D79"/>
    <mergeCell ref="B80:H80"/>
    <mergeCell ref="B86:H86"/>
    <mergeCell ref="B89:H89"/>
    <mergeCell ref="A90:A94"/>
    <mergeCell ref="B90:B94"/>
    <mergeCell ref="E90:E94"/>
    <mergeCell ref="F90:F94"/>
    <mergeCell ref="G90:G94"/>
    <mergeCell ref="H90:H94"/>
    <mergeCell ref="A109:A112"/>
    <mergeCell ref="B109:B112"/>
    <mergeCell ref="C109:D109"/>
    <mergeCell ref="E109:F110"/>
    <mergeCell ref="G109:H110"/>
    <mergeCell ref="C110:D110"/>
    <mergeCell ref="C111:C112"/>
    <mergeCell ref="D111:D112"/>
    <mergeCell ref="B113:H113"/>
    <mergeCell ref="B119:H119"/>
    <mergeCell ref="B122:H122"/>
    <mergeCell ref="A123:A127"/>
    <mergeCell ref="B123:B127"/>
    <mergeCell ref="E123:E127"/>
    <mergeCell ref="F123:F127"/>
    <mergeCell ref="G123:G127"/>
    <mergeCell ref="H123:H127"/>
    <mergeCell ref="A142:A145"/>
    <mergeCell ref="B142:B145"/>
    <mergeCell ref="C142:D142"/>
    <mergeCell ref="E142:F143"/>
    <mergeCell ref="G142:H143"/>
    <mergeCell ref="C143:D143"/>
    <mergeCell ref="C144:C145"/>
    <mergeCell ref="D144:D145"/>
    <mergeCell ref="B146:H146"/>
    <mergeCell ref="B152:H152"/>
    <mergeCell ref="B155:H155"/>
    <mergeCell ref="A156:A160"/>
    <mergeCell ref="B156:B160"/>
    <mergeCell ref="E156:E160"/>
    <mergeCell ref="F156:F160"/>
    <mergeCell ref="G156:G160"/>
    <mergeCell ref="H156:H160"/>
    <mergeCell ref="A175:A178"/>
    <mergeCell ref="B175:B178"/>
    <mergeCell ref="C175:D175"/>
    <mergeCell ref="E175:F176"/>
    <mergeCell ref="G175:H176"/>
    <mergeCell ref="C176:D176"/>
    <mergeCell ref="C177:C178"/>
    <mergeCell ref="D177:D178"/>
    <mergeCell ref="B179:H179"/>
    <mergeCell ref="B185:H185"/>
    <mergeCell ref="A186:A190"/>
    <mergeCell ref="B186:B190"/>
    <mergeCell ref="E186:E190"/>
    <mergeCell ref="F186:F190"/>
    <mergeCell ref="G186:G190"/>
    <mergeCell ref="H186:H190"/>
    <mergeCell ref="A195:A198"/>
    <mergeCell ref="B195:B198"/>
    <mergeCell ref="C195:D195"/>
    <mergeCell ref="E195:F196"/>
    <mergeCell ref="G195:H196"/>
    <mergeCell ref="C196:D196"/>
    <mergeCell ref="C197:C198"/>
    <mergeCell ref="D197:D198"/>
    <mergeCell ref="B199:H199"/>
    <mergeCell ref="B205:H205"/>
    <mergeCell ref="B208:H208"/>
    <mergeCell ref="A209:A213"/>
    <mergeCell ref="B209:B213"/>
    <mergeCell ref="E209:E213"/>
    <mergeCell ref="F209:F213"/>
    <mergeCell ref="G209:G213"/>
    <mergeCell ref="H209:H213"/>
    <mergeCell ref="A228:A231"/>
    <mergeCell ref="B228:B231"/>
    <mergeCell ref="C228:D228"/>
    <mergeCell ref="E228:F229"/>
    <mergeCell ref="G228:H229"/>
    <mergeCell ref="C229:D229"/>
    <mergeCell ref="C230:C231"/>
    <mergeCell ref="D230:D231"/>
    <mergeCell ref="B232:H232"/>
    <mergeCell ref="B238:H238"/>
    <mergeCell ref="B241:H241"/>
    <mergeCell ref="A242:A246"/>
    <mergeCell ref="B242:B246"/>
    <mergeCell ref="E242:E246"/>
    <mergeCell ref="F242:F246"/>
    <mergeCell ref="G242:G246"/>
    <mergeCell ref="H242:H246"/>
    <mergeCell ref="A261:A264"/>
    <mergeCell ref="B261:B264"/>
    <mergeCell ref="C261:D261"/>
    <mergeCell ref="E261:F262"/>
    <mergeCell ref="G261:H262"/>
    <mergeCell ref="C262:D262"/>
    <mergeCell ref="C263:C264"/>
    <mergeCell ref="D263:D264"/>
    <mergeCell ref="B265:H265"/>
    <mergeCell ref="B271:H271"/>
    <mergeCell ref="A272:A276"/>
    <mergeCell ref="B272:B276"/>
    <mergeCell ref="E272:E276"/>
    <mergeCell ref="F272:F276"/>
    <mergeCell ref="G272:G276"/>
    <mergeCell ref="H272:H276"/>
    <mergeCell ref="A291:A294"/>
    <mergeCell ref="B291:B294"/>
    <mergeCell ref="C291:D291"/>
    <mergeCell ref="E291:F292"/>
    <mergeCell ref="G291:H292"/>
    <mergeCell ref="C292:D292"/>
    <mergeCell ref="C293:C294"/>
    <mergeCell ref="D293:D294"/>
    <mergeCell ref="B295:H295"/>
    <mergeCell ref="B301:H301"/>
    <mergeCell ref="A302:A306"/>
    <mergeCell ref="B302:B306"/>
    <mergeCell ref="E302:E306"/>
    <mergeCell ref="F302:F306"/>
    <mergeCell ref="G302:G306"/>
    <mergeCell ref="H302:H306"/>
    <mergeCell ref="A321:A324"/>
    <mergeCell ref="B321:B324"/>
    <mergeCell ref="C321:D321"/>
    <mergeCell ref="E321:F322"/>
    <mergeCell ref="G321:H322"/>
    <mergeCell ref="C322:D322"/>
    <mergeCell ref="C323:C324"/>
    <mergeCell ref="D323:D324"/>
    <mergeCell ref="B325:H325"/>
    <mergeCell ref="B331:H331"/>
    <mergeCell ref="A332:A336"/>
    <mergeCell ref="B332:B336"/>
    <mergeCell ref="E332:E336"/>
    <mergeCell ref="F332:F336"/>
    <mergeCell ref="G332:G336"/>
    <mergeCell ref="H332:H336"/>
    <mergeCell ref="A351:A354"/>
    <mergeCell ref="B351:B354"/>
    <mergeCell ref="C351:D351"/>
    <mergeCell ref="E351:F352"/>
    <mergeCell ref="G351:H352"/>
    <mergeCell ref="C352:D352"/>
    <mergeCell ref="C353:C354"/>
    <mergeCell ref="D353:D354"/>
    <mergeCell ref="B355:H355"/>
    <mergeCell ref="B361:H361"/>
    <mergeCell ref="A362:A366"/>
    <mergeCell ref="B362:B366"/>
    <mergeCell ref="E362:E366"/>
    <mergeCell ref="F362:F366"/>
    <mergeCell ref="G362:G366"/>
    <mergeCell ref="H362:H366"/>
    <mergeCell ref="A381:A384"/>
    <mergeCell ref="B381:B384"/>
    <mergeCell ref="C381:D381"/>
    <mergeCell ref="E381:F382"/>
    <mergeCell ref="G381:H382"/>
    <mergeCell ref="C382:D382"/>
    <mergeCell ref="C383:C384"/>
    <mergeCell ref="D383:D384"/>
    <mergeCell ref="B385:H385"/>
    <mergeCell ref="B391:H391"/>
    <mergeCell ref="B394:H394"/>
    <mergeCell ref="A395:A399"/>
    <mergeCell ref="B395:B399"/>
    <mergeCell ref="E395:E399"/>
    <mergeCell ref="F395:F399"/>
    <mergeCell ref="G395:G399"/>
    <mergeCell ref="H395:H399"/>
    <mergeCell ref="A414:A417"/>
    <mergeCell ref="B414:B417"/>
    <mergeCell ref="C414:D414"/>
    <mergeCell ref="E414:F415"/>
    <mergeCell ref="G414:H415"/>
    <mergeCell ref="C415:D415"/>
    <mergeCell ref="C416:C417"/>
    <mergeCell ref="D416:D417"/>
    <mergeCell ref="B418:H418"/>
    <mergeCell ref="B424:H424"/>
    <mergeCell ref="B427:H427"/>
    <mergeCell ref="A428:A432"/>
    <mergeCell ref="B428:B432"/>
    <mergeCell ref="E428:E432"/>
    <mergeCell ref="F428:F432"/>
    <mergeCell ref="G428:G432"/>
    <mergeCell ref="H428:H432"/>
    <mergeCell ref="A447:A450"/>
    <mergeCell ref="B447:B450"/>
    <mergeCell ref="C447:D447"/>
    <mergeCell ref="E447:F448"/>
    <mergeCell ref="G447:H448"/>
    <mergeCell ref="C448:D448"/>
    <mergeCell ref="C449:C450"/>
    <mergeCell ref="D449:D450"/>
    <mergeCell ref="B451:H451"/>
    <mergeCell ref="B457:H457"/>
    <mergeCell ref="B460:H460"/>
    <mergeCell ref="A461:A465"/>
    <mergeCell ref="B461:B465"/>
    <mergeCell ref="E461:E465"/>
    <mergeCell ref="F461:F465"/>
    <mergeCell ref="G461:G465"/>
    <mergeCell ref="H461:H465"/>
    <mergeCell ref="A480:A483"/>
    <mergeCell ref="B480:B483"/>
    <mergeCell ref="C480:D480"/>
    <mergeCell ref="E480:F481"/>
    <mergeCell ref="G480:H481"/>
    <mergeCell ref="C481:D481"/>
    <mergeCell ref="C482:C483"/>
    <mergeCell ref="D482:D483"/>
    <mergeCell ref="B484:H484"/>
    <mergeCell ref="B490:H490"/>
    <mergeCell ref="B493:H493"/>
    <mergeCell ref="A494:A498"/>
    <mergeCell ref="B494:B498"/>
    <mergeCell ref="E494:E498"/>
    <mergeCell ref="F494:F498"/>
    <mergeCell ref="G494:G498"/>
    <mergeCell ref="H494:H49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7"/>
  <rowBreaks count="12" manualBreakCount="12">
    <brk id="30" max="255" man="1"/>
    <brk id="63" max="255" man="1"/>
    <brk id="97" max="255" man="1"/>
    <brk id="130" max="255" man="1"/>
    <brk id="165" max="255" man="1"/>
    <brk id="192" max="255" man="1"/>
    <brk id="216" max="255" man="1"/>
    <brk id="316" max="255" man="1"/>
    <brk id="345" max="255" man="1"/>
    <brk id="370" max="255" man="1"/>
    <brk id="442" max="255" man="1"/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козин к</cp:lastModifiedBy>
  <cp:lastPrinted>2011-05-16T08:49:47Z</cp:lastPrinted>
  <dcterms:modified xsi:type="dcterms:W3CDTF">2011-01-31T08:22:12Z</dcterms:modified>
  <cp:category/>
  <cp:version/>
  <cp:contentType/>
  <cp:contentStatus/>
</cp:coreProperties>
</file>